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ingov-my.sharepoint.com/personal/jboehm1_indot_in_gov/Documents/Home_Drive/Hydraulics_JB/Worksheets_2/"/>
    </mc:Choice>
  </mc:AlternateContent>
  <xr:revisionPtr revIDLastSave="17" documentId="8_{26E3AB9C-CD3F-4DF3-A320-F09DEA1140D6}" xr6:coauthVersionLast="46" xr6:coauthVersionMax="46" xr10:uidLastSave="{C4F128ED-B9A7-4DF8-A29C-AD405AE08261}"/>
  <bookViews>
    <workbookView xWindow="-28920" yWindow="-120" windowWidth="29040" windowHeight="15840" xr2:uid="{00000000-000D-0000-FFFF-FFFF00000000}"/>
  </bookViews>
  <sheets>
    <sheet name="RCB" sheetId="1" r:id="rId1"/>
    <sheet name="Three-Sided Flat Top" sheetId="3" r:id="rId2"/>
    <sheet name="18' &amp; 22' Three-Sided Arch Top " sheetId="7" r:id="rId3"/>
    <sheet name="Dropdown Values" sheetId="2" state="hidden" r:id="rId4"/>
    <sheet name="AT Coordinates" sheetId="8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G11" i="7"/>
  <c r="G12" i="7"/>
  <c r="G13" i="7"/>
  <c r="G14" i="7"/>
  <c r="G15" i="7"/>
  <c r="G16" i="7"/>
  <c r="G17" i="7"/>
  <c r="G18" i="7"/>
  <c r="G19" i="7"/>
  <c r="G20" i="7"/>
  <c r="G10" i="7"/>
  <c r="D19" i="3" l="1"/>
  <c r="C13" i="7" l="1"/>
  <c r="D13" i="7" s="1"/>
  <c r="C14" i="7"/>
  <c r="D14" i="7" s="1"/>
  <c r="C15" i="7"/>
  <c r="D15" i="7" s="1"/>
  <c r="C16" i="7"/>
  <c r="D16" i="7" s="1"/>
  <c r="C17" i="7"/>
  <c r="D17" i="7" s="1"/>
  <c r="C18" i="7"/>
  <c r="D18" i="7" s="1"/>
  <c r="C19" i="7"/>
  <c r="D19" i="7" s="1"/>
  <c r="C20" i="7"/>
  <c r="D20" i="7" s="1"/>
  <c r="C10" i="7"/>
  <c r="B26" i="8"/>
  <c r="C12" i="7" s="1"/>
  <c r="D12" i="7" s="1"/>
  <c r="B25" i="8"/>
  <c r="C11" i="7" s="1"/>
  <c r="D11" i="7" s="1"/>
  <c r="B24" i="8"/>
  <c r="D11" i="1"/>
  <c r="D10" i="7" l="1"/>
  <c r="E20" i="3"/>
  <c r="E21" i="3"/>
  <c r="E22" i="3"/>
  <c r="E23" i="3"/>
  <c r="E24" i="3"/>
  <c r="E19" i="3"/>
  <c r="D24" i="3"/>
  <c r="C20" i="3"/>
  <c r="C19" i="3"/>
  <c r="E21" i="1"/>
  <c r="E22" i="1"/>
  <c r="C20" i="1"/>
  <c r="C19" i="1"/>
  <c r="C13" i="3" l="1"/>
  <c r="C22" i="3" l="1"/>
  <c r="C15" i="1"/>
  <c r="C24" i="1" s="1"/>
  <c r="C13" i="1" l="1"/>
  <c r="C22" i="1" l="1"/>
  <c r="P4" i="2"/>
  <c r="Q4" i="2" s="1"/>
  <c r="R4" i="2" s="1"/>
  <c r="P5" i="2"/>
  <c r="Q5" i="2" s="1"/>
  <c r="R5" i="2" s="1"/>
  <c r="P6" i="2"/>
  <c r="Q6" i="2" s="1"/>
  <c r="R6" i="2" s="1"/>
  <c r="P7" i="2"/>
  <c r="Q7" i="2" s="1"/>
  <c r="R7" i="2" s="1"/>
  <c r="P8" i="2"/>
  <c r="Q8" i="2" s="1"/>
  <c r="R8" i="2" s="1"/>
  <c r="P9" i="2"/>
  <c r="Q9" i="2" s="1"/>
  <c r="R9" i="2" s="1"/>
  <c r="P10" i="2"/>
  <c r="Q10" i="2" s="1"/>
  <c r="R10" i="2" s="1"/>
  <c r="P3" i="2"/>
  <c r="Q3" i="2" s="1"/>
  <c r="R3" i="2" s="1"/>
  <c r="D14" i="1"/>
  <c r="D20" i="1"/>
  <c r="C12" i="1"/>
  <c r="D13" i="1"/>
  <c r="D12" i="1"/>
  <c r="E14" i="1"/>
  <c r="E11" i="1"/>
  <c r="D10" i="1" s="1"/>
  <c r="C12" i="3"/>
  <c r="E10" i="1" l="1"/>
  <c r="E15" i="1"/>
  <c r="D15" i="1"/>
  <c r="C21" i="3"/>
  <c r="C21" i="1"/>
  <c r="E20" i="1"/>
  <c r="E23" i="1"/>
  <c r="D21" i="1"/>
  <c r="D22" i="1"/>
  <c r="D23" i="1"/>
  <c r="D11" i="3"/>
  <c r="D14" i="3"/>
  <c r="C14" i="3"/>
  <c r="D13" i="3"/>
  <c r="D12" i="3"/>
  <c r="C15" i="3"/>
  <c r="C24" i="3" s="1"/>
  <c r="C14" i="1"/>
  <c r="E24" i="1" l="1"/>
  <c r="D24" i="1"/>
  <c r="E19" i="1"/>
  <c r="D19" i="1"/>
  <c r="D21" i="3"/>
  <c r="D23" i="3"/>
  <c r="D22" i="3"/>
  <c r="D20" i="3"/>
  <c r="C23" i="3"/>
  <c r="C23" i="1"/>
</calcChain>
</file>

<file path=xl/sharedStrings.xml><?xml version="1.0" encoding="utf-8"?>
<sst xmlns="http://schemas.openxmlformats.org/spreadsheetml/2006/main" count="70" uniqueCount="41">
  <si>
    <t>Span</t>
  </si>
  <si>
    <t>Rise</t>
  </si>
  <si>
    <t>Span (ft)</t>
  </si>
  <si>
    <t>Rise (ft)</t>
  </si>
  <si>
    <t>X</t>
  </si>
  <si>
    <t>Y-top</t>
  </si>
  <si>
    <t>Y-Bot</t>
  </si>
  <si>
    <t>RCB</t>
  </si>
  <si>
    <t>Y-Top</t>
  </si>
  <si>
    <t>Three-Sided Flattop</t>
  </si>
  <si>
    <t xml:space="preserve">RCB </t>
  </si>
  <si>
    <t>Haunch (in)</t>
  </si>
  <si>
    <t>Haunches</t>
  </si>
  <si>
    <t>HY-Span</t>
  </si>
  <si>
    <t>Tri-Span</t>
  </si>
  <si>
    <t>Oldcastle</t>
  </si>
  <si>
    <t>R - Haunch</t>
  </si>
  <si>
    <t>R</t>
  </si>
  <si>
    <t>Hypotenuse</t>
  </si>
  <si>
    <t>Tri-Span Tapper</t>
  </si>
  <si>
    <t>Tapper</t>
  </si>
  <si>
    <t xml:space="preserve">6 Points </t>
  </si>
  <si>
    <t>Y-bot</t>
  </si>
  <si>
    <t>6 Points</t>
  </si>
  <si>
    <t>Three-Sided Flat Top</t>
  </si>
  <si>
    <t xml:space="preserve">  Copy &amp; Paste This Coordinate Set Into HY-8 </t>
  </si>
  <si>
    <t>Sump Depth</t>
  </si>
  <si>
    <t>Sump Depth (in)</t>
  </si>
  <si>
    <t>18 ft Span</t>
  </si>
  <si>
    <t xml:space="preserve">Span </t>
  </si>
  <si>
    <t>AT Span</t>
  </si>
  <si>
    <t>AT Rise</t>
  </si>
  <si>
    <t>22 ft Span</t>
  </si>
  <si>
    <t>Pt</t>
  </si>
  <si>
    <t>Lookup Index</t>
  </si>
  <si>
    <t>Lookup Index 22</t>
  </si>
  <si>
    <t>Lookup Index 18</t>
  </si>
  <si>
    <t>Pts</t>
  </si>
  <si>
    <t>Three-Sided Arch Top - 18 ft &amp; 22 ft Spans</t>
  </si>
  <si>
    <t>Copy &amp; Paste This Coordinate Set into HY-8</t>
  </si>
  <si>
    <t>Haunch size will automatically populate with respect to span dimension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</si>
</sst>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5">
    <xf numFmtId="0" fontId="0" fillId="0" borderId="0" xfId="0"/>
    <xf numFmtId="0" fontId="0" fillId="3" borderId="0" xfId="0" applyFill="1"/>
    <xf numFmtId="0" fontId="0" fillId="4" borderId="0" xfId="0" applyFill="1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0" xfId="0" applyFill="1"/>
    <xf numFmtId="0" fontId="0" fillId="4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0" xfId="0" applyFont="1" applyFill="1"/>
    <xf numFmtId="0" fontId="0" fillId="0" borderId="0" xfId="0" applyAlignment="1">
      <alignment horizontal="center" vertical="center"/>
    </xf>
    <xf numFmtId="0" fontId="0" fillId="3" borderId="0" xfId="0" applyFill="1" applyAlignment="1"/>
    <xf numFmtId="0" fontId="1" fillId="3" borderId="0" xfId="0" applyFont="1" applyFill="1"/>
    <xf numFmtId="49" fontId="1" fillId="3" borderId="0" xfId="0" applyNumberFormat="1" applyFont="1" applyFill="1"/>
    <xf numFmtId="49" fontId="0" fillId="3" borderId="0" xfId="0" applyNumberFormat="1" applyFill="1"/>
    <xf numFmtId="49" fontId="1" fillId="3" borderId="0" xfId="0" applyNumberFormat="1" applyFont="1" applyFill="1" applyAlignment="1"/>
    <xf numFmtId="0" fontId="0" fillId="0" borderId="1" xfId="0" applyFill="1" applyBorder="1"/>
    <xf numFmtId="0" fontId="0" fillId="7" borderId="0" xfId="0" applyFill="1" applyAlignment="1">
      <alignment horizontal="left" vertical="center"/>
    </xf>
    <xf numFmtId="0" fontId="1" fillId="3" borderId="2" xfId="0" applyFont="1" applyFill="1" applyBorder="1" applyAlignment="1">
      <alignment horizontal="right" vertical="center"/>
    </xf>
    <xf numFmtId="0" fontId="1" fillId="3" borderId="0" xfId="0" applyFont="1" applyFill="1" applyAlignment="1">
      <alignment horizontal="right"/>
    </xf>
    <xf numFmtId="0" fontId="0" fillId="7" borderId="0" xfId="0" applyFill="1" applyAlignment="1"/>
    <xf numFmtId="0" fontId="0" fillId="7" borderId="0" xfId="0" applyFill="1" applyAlignment="1">
      <alignment horizontal="left"/>
    </xf>
    <xf numFmtId="0" fontId="0" fillId="0" borderId="0" xfId="0" applyAlignment="1">
      <alignment horizontal="center"/>
    </xf>
    <xf numFmtId="0" fontId="0" fillId="3" borderId="1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/>
    <xf numFmtId="2" fontId="0" fillId="0" borderId="1" xfId="0" applyNumberFormat="1" applyBorder="1"/>
    <xf numFmtId="0" fontId="0" fillId="0" borderId="0" xfId="0" applyAlignment="1">
      <alignment horizontal="right"/>
    </xf>
    <xf numFmtId="0" fontId="0" fillId="0" borderId="1" xfId="0" applyBorder="1"/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/>
    <xf numFmtId="0" fontId="0" fillId="0" borderId="1" xfId="0" applyBorder="1" applyAlignment="1"/>
    <xf numFmtId="0" fontId="1" fillId="9" borderId="1" xfId="0" applyFont="1" applyFill="1" applyBorder="1"/>
    <xf numFmtId="0" fontId="0" fillId="3" borderId="0" xfId="0" applyFill="1" applyAlignment="1">
      <alignment horizontal="left"/>
    </xf>
    <xf numFmtId="0" fontId="0" fillId="3" borderId="0" xfId="0" applyFill="1" applyBorder="1"/>
    <xf numFmtId="2" fontId="0" fillId="0" borderId="1" xfId="0" applyNumberFormat="1" applyFill="1" applyBorder="1"/>
    <xf numFmtId="0" fontId="2" fillId="3" borderId="0" xfId="1" applyFill="1" applyAlignment="1">
      <alignment horizontal="left"/>
    </xf>
    <xf numFmtId="0" fontId="0" fillId="4" borderId="0" xfId="0" applyFill="1" applyAlignment="1">
      <alignment horizontal="center"/>
    </xf>
    <xf numFmtId="0" fontId="4" fillId="8" borderId="0" xfId="0" applyFont="1" applyFill="1" applyAlignment="1">
      <alignment horizontal="center"/>
    </xf>
    <xf numFmtId="0" fontId="0" fillId="4" borderId="0" xfId="0" applyFill="1" applyAlignment="1">
      <alignment horizontal="center" wrapText="1"/>
    </xf>
    <xf numFmtId="0" fontId="4" fillId="8" borderId="0" xfId="0" applyFont="1" applyFill="1" applyAlignment="1">
      <alignment horizontal="center" vertical="center"/>
    </xf>
    <xf numFmtId="0" fontId="2" fillId="3" borderId="0" xfId="1" applyFill="1" applyBorder="1" applyAlignment="1">
      <alignment horizontal="left"/>
    </xf>
    <xf numFmtId="0" fontId="1" fillId="3" borderId="0" xfId="0" applyFont="1" applyFill="1" applyBorder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0" fontId="5" fillId="4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RCB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Y-top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RCB!$C$10:$C$15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1.667</c:v>
                </c:pt>
                <c:pt idx="3">
                  <c:v>5.3330000000000002</c:v>
                </c:pt>
                <c:pt idx="4">
                  <c:v>6</c:v>
                </c:pt>
                <c:pt idx="5">
                  <c:v>6</c:v>
                </c:pt>
              </c:numCache>
            </c:numRef>
          </c:xVal>
          <c:yVal>
            <c:numRef>
              <c:f>RCB!$D$10:$D$15</c:f>
              <c:numCache>
                <c:formatCode>General</c:formatCode>
                <c:ptCount val="6"/>
                <c:pt idx="0">
                  <c:v>1.667</c:v>
                </c:pt>
                <c:pt idx="1">
                  <c:v>3.3330000000000002</c:v>
                </c:pt>
                <c:pt idx="2">
                  <c:v>4</c:v>
                </c:pt>
                <c:pt idx="3">
                  <c:v>4</c:v>
                </c:pt>
                <c:pt idx="4">
                  <c:v>3.3330000000000002</c:v>
                </c:pt>
                <c:pt idx="5">
                  <c:v>1.667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EF4-46EF-B641-E0EC2764091A}"/>
            </c:ext>
          </c:extLst>
        </c:ser>
        <c:ser>
          <c:idx val="1"/>
          <c:order val="1"/>
          <c:tx>
            <c:v>Y-bot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RCB!$C$10:$C$15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1.667</c:v>
                </c:pt>
                <c:pt idx="3">
                  <c:v>5.3330000000000002</c:v>
                </c:pt>
                <c:pt idx="4">
                  <c:v>6</c:v>
                </c:pt>
                <c:pt idx="5">
                  <c:v>6</c:v>
                </c:pt>
              </c:numCache>
            </c:numRef>
          </c:xVal>
          <c:yVal>
            <c:numRef>
              <c:f>RCB!$E$10:$E$15</c:f>
              <c:numCache>
                <c:formatCode>General</c:formatCode>
                <c:ptCount val="6"/>
                <c:pt idx="0">
                  <c:v>1.667</c:v>
                </c:pt>
                <c:pt idx="1">
                  <c:v>1.667</c:v>
                </c:pt>
                <c:pt idx="2">
                  <c:v>1</c:v>
                </c:pt>
                <c:pt idx="3">
                  <c:v>1</c:v>
                </c:pt>
                <c:pt idx="4">
                  <c:v>1.667</c:v>
                </c:pt>
                <c:pt idx="5">
                  <c:v>1.667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EF4-46EF-B641-E0EC27640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33256"/>
        <c:axId val="9034824"/>
      </c:scatterChart>
      <c:valAx>
        <c:axId val="9033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34824"/>
        <c:crosses val="autoZero"/>
        <c:crossBetween val="midCat"/>
        <c:minorUnit val="0.5"/>
      </c:valAx>
      <c:valAx>
        <c:axId val="9034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332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Three-Sided Flat top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Y-Top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'Three-Sided Flat Top'!$C$10:$C$16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10</c:v>
                </c:pt>
                <c:pt idx="4">
                  <c:v>13</c:v>
                </c:pt>
                <c:pt idx="5">
                  <c:v>13</c:v>
                </c:pt>
              </c:numCache>
            </c:numRef>
          </c:xVal>
          <c:yVal>
            <c:numRef>
              <c:f>'Three-Sided Flat Top'!$D$10:$D$16</c:f>
              <c:numCache>
                <c:formatCode>General</c:formatCode>
                <c:ptCount val="7"/>
                <c:pt idx="0">
                  <c:v>1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5</c:v>
                </c:pt>
                <c:pt idx="5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36-497D-A1C4-72FF96D41A2A}"/>
            </c:ext>
          </c:extLst>
        </c:ser>
        <c:ser>
          <c:idx val="1"/>
          <c:order val="1"/>
          <c:tx>
            <c:v>Y-Bot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'Three-Sided Flat Top'!$C$10:$C$16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10</c:v>
                </c:pt>
                <c:pt idx="4">
                  <c:v>13</c:v>
                </c:pt>
                <c:pt idx="5">
                  <c:v>13</c:v>
                </c:pt>
              </c:numCache>
            </c:numRef>
          </c:xVal>
          <c:yVal>
            <c:numRef>
              <c:f>'Three-Sided Flat Top'!$E$10:$E$16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36-497D-A1C4-72FF96D41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31688"/>
        <c:axId val="9032080"/>
      </c:scatterChart>
      <c:valAx>
        <c:axId val="9031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32080"/>
        <c:crosses val="autoZero"/>
        <c:crossBetween val="midCat"/>
      </c:valAx>
      <c:valAx>
        <c:axId val="903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316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Three-Sided Arch Top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'18'' &amp; 22'' Three-Sided Arch Top '!$C$10:$C$20</c:f>
              <c:numCache>
                <c:formatCode>0.00</c:formatCode>
                <c:ptCount val="11"/>
                <c:pt idx="0">
                  <c:v>0</c:v>
                </c:pt>
                <c:pt idx="1">
                  <c:v>0.01</c:v>
                </c:pt>
                <c:pt idx="2">
                  <c:v>0.48</c:v>
                </c:pt>
                <c:pt idx="3">
                  <c:v>1.77</c:v>
                </c:pt>
                <c:pt idx="4">
                  <c:v>5.36</c:v>
                </c:pt>
                <c:pt idx="5">
                  <c:v>9</c:v>
                </c:pt>
                <c:pt idx="6">
                  <c:v>12.64</c:v>
                </c:pt>
                <c:pt idx="7">
                  <c:v>16.23</c:v>
                </c:pt>
                <c:pt idx="8">
                  <c:v>17.52</c:v>
                </c:pt>
                <c:pt idx="9">
                  <c:v>17.989999999999998</c:v>
                </c:pt>
                <c:pt idx="10">
                  <c:v>18</c:v>
                </c:pt>
              </c:numCache>
            </c:numRef>
          </c:xVal>
          <c:yVal>
            <c:numRef>
              <c:f>'18'' &amp; 22'' Three-Sided Arch Top '!$D$10:$D$20</c:f>
              <c:numCache>
                <c:formatCode>0.00</c:formatCode>
                <c:ptCount val="11"/>
                <c:pt idx="0">
                  <c:v>0</c:v>
                </c:pt>
                <c:pt idx="1">
                  <c:v>0.33</c:v>
                </c:pt>
                <c:pt idx="2">
                  <c:v>1.72</c:v>
                </c:pt>
                <c:pt idx="3">
                  <c:v>2.82</c:v>
                </c:pt>
                <c:pt idx="4">
                  <c:v>3.73</c:v>
                </c:pt>
                <c:pt idx="5">
                  <c:v>4</c:v>
                </c:pt>
                <c:pt idx="6">
                  <c:v>3.73</c:v>
                </c:pt>
                <c:pt idx="7">
                  <c:v>2.82</c:v>
                </c:pt>
                <c:pt idx="8">
                  <c:v>1.72</c:v>
                </c:pt>
                <c:pt idx="9">
                  <c:v>0.33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13-4421-8456-CABFC05AD92D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'18'' &amp; 22'' Three-Sided Arch Top '!$C$10:$C$20</c:f>
              <c:numCache>
                <c:formatCode>0.00</c:formatCode>
                <c:ptCount val="11"/>
                <c:pt idx="0">
                  <c:v>0</c:v>
                </c:pt>
                <c:pt idx="1">
                  <c:v>0.01</c:v>
                </c:pt>
                <c:pt idx="2">
                  <c:v>0.48</c:v>
                </c:pt>
                <c:pt idx="3">
                  <c:v>1.77</c:v>
                </c:pt>
                <c:pt idx="4">
                  <c:v>5.36</c:v>
                </c:pt>
                <c:pt idx="5">
                  <c:v>9</c:v>
                </c:pt>
                <c:pt idx="6">
                  <c:v>12.64</c:v>
                </c:pt>
                <c:pt idx="7">
                  <c:v>16.23</c:v>
                </c:pt>
                <c:pt idx="8">
                  <c:v>17.52</c:v>
                </c:pt>
                <c:pt idx="9">
                  <c:v>17.989999999999998</c:v>
                </c:pt>
                <c:pt idx="10">
                  <c:v>18</c:v>
                </c:pt>
              </c:numCache>
            </c:numRef>
          </c:xVal>
          <c:yVal>
            <c:numRef>
              <c:f>'18'' &amp; 22'' Three-Sided Arch Top '!$E$10:$E$20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D13-4421-8456-CABFC05AD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32864"/>
        <c:axId val="830102520"/>
      </c:scatterChart>
      <c:valAx>
        <c:axId val="903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0102520"/>
        <c:crosses val="autoZero"/>
        <c:crossBetween val="midCat"/>
      </c:valAx>
      <c:valAx>
        <c:axId val="830102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328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357186</xdr:colOff>
      <xdr:row>7</xdr:row>
      <xdr:rowOff>15874</xdr:rowOff>
    </xdr:from>
    <xdr:to>
      <xdr:col>18</xdr:col>
      <xdr:colOff>261938</xdr:colOff>
      <xdr:row>30</xdr:row>
      <xdr:rowOff>39688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344484</xdr:colOff>
      <xdr:row>4</xdr:row>
      <xdr:rowOff>36511</xdr:rowOff>
    </xdr:from>
    <xdr:to>
      <xdr:col>20</xdr:col>
      <xdr:colOff>198436</xdr:colOff>
      <xdr:row>28</xdr:row>
      <xdr:rowOff>79374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41275</xdr:colOff>
      <xdr:row>2</xdr:row>
      <xdr:rowOff>34924</xdr:rowOff>
    </xdr:from>
    <xdr:to>
      <xdr:col>24</xdr:col>
      <xdr:colOff>238125</xdr:colOff>
      <xdr:row>30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Z32"/>
  <sheetViews>
    <sheetView tabSelected="1" zoomScale="120" zoomScaleNormal="120" workbookViewId="0">
      <selection activeCell="U9" sqref="U9"/>
    </sheetView>
  </sheetViews>
  <sheetFormatPr defaultRowHeight="15" x14ac:dyDescent="0.25"/>
  <cols>
    <col min="1" max="1" width="2.7109375" customWidth="1"/>
    <col min="2" max="2" width="9.5703125" customWidth="1"/>
    <col min="5" max="5" width="8.5703125" customWidth="1"/>
    <col min="6" max="6" width="10.42578125" customWidth="1"/>
    <col min="7" max="7" width="9.140625" customWidth="1"/>
  </cols>
  <sheetData>
    <row r="1" spans="1:26" ht="15" customHeight="1" x14ac:dyDescent="0.25">
      <c r="A1" s="44" t="s">
        <v>7</v>
      </c>
      <c r="B1" s="44"/>
      <c r="C1" s="44"/>
      <c r="D1" s="44"/>
      <c r="E1" s="4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5">
      <c r="A2" s="44"/>
      <c r="B2" s="44"/>
      <c r="C2" s="44"/>
      <c r="D2" s="44"/>
      <c r="E2" s="4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"/>
      <c r="B4" s="45" t="s">
        <v>27</v>
      </c>
      <c r="C4" s="1"/>
      <c r="D4" s="43" t="s">
        <v>10</v>
      </c>
      <c r="E4" s="43"/>
      <c r="F4" s="43"/>
      <c r="G4" s="1"/>
      <c r="H4" s="1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"/>
      <c r="B5" s="45"/>
      <c r="C5" s="1"/>
      <c r="D5" s="2" t="s">
        <v>2</v>
      </c>
      <c r="E5" s="2" t="s">
        <v>3</v>
      </c>
      <c r="F5" s="2" t="s">
        <v>11</v>
      </c>
      <c r="G5" s="1"/>
      <c r="H5" s="16"/>
      <c r="I5" s="16"/>
      <c r="J5" s="16"/>
      <c r="K5" s="16"/>
      <c r="L5" s="16"/>
      <c r="M5" s="16"/>
      <c r="N5" s="16"/>
      <c r="O5" s="16"/>
      <c r="P5" s="16"/>
      <c r="Q5" s="16"/>
      <c r="R5" s="17"/>
      <c r="S5" s="1"/>
      <c r="T5" s="1"/>
      <c r="U5" s="1"/>
      <c r="V5" s="1"/>
      <c r="W5" s="1"/>
      <c r="X5" s="1"/>
      <c r="Y5" s="1"/>
      <c r="Z5" s="1"/>
    </row>
    <row r="6" spans="1:26" x14ac:dyDescent="0.25">
      <c r="A6" s="1"/>
      <c r="B6" s="28">
        <v>6</v>
      </c>
      <c r="C6" s="1"/>
      <c r="D6" s="3">
        <v>5</v>
      </c>
      <c r="E6" s="3">
        <v>3</v>
      </c>
      <c r="F6" s="54">
        <f>IF(D6&lt;=5, 8, 12)</f>
        <v>8</v>
      </c>
      <c r="G6" s="14"/>
      <c r="H6" s="18"/>
      <c r="I6" s="16"/>
      <c r="J6" s="16"/>
      <c r="K6" s="16"/>
      <c r="L6" s="16"/>
      <c r="M6" s="16"/>
      <c r="N6" s="16"/>
      <c r="O6" s="16"/>
      <c r="P6" s="16"/>
      <c r="Q6" s="16"/>
      <c r="R6" s="17"/>
      <c r="S6" s="1"/>
      <c r="T6" s="1"/>
      <c r="U6" s="1"/>
      <c r="V6" s="1"/>
      <c r="W6" s="1"/>
      <c r="X6" s="1"/>
      <c r="Y6" s="1"/>
      <c r="Z6" s="1"/>
    </row>
    <row r="7" spans="1:26" x14ac:dyDescent="0.25">
      <c r="A7" s="1"/>
      <c r="B7" s="1"/>
      <c r="C7" s="1"/>
      <c r="D7" s="1"/>
      <c r="E7" s="1"/>
      <c r="F7" s="1"/>
      <c r="G7" s="1"/>
      <c r="H7" s="16" t="s">
        <v>40</v>
      </c>
      <c r="I7" s="16"/>
      <c r="J7" s="16"/>
      <c r="K7" s="16"/>
      <c r="L7" s="16"/>
      <c r="M7" s="16"/>
      <c r="N7" s="16"/>
      <c r="O7" s="16"/>
      <c r="P7" s="16"/>
      <c r="Q7" s="16"/>
      <c r="R7" s="17"/>
      <c r="S7" s="1"/>
      <c r="T7" s="1"/>
      <c r="U7" s="1"/>
      <c r="V7" s="1"/>
      <c r="W7" s="1"/>
      <c r="X7" s="1"/>
      <c r="Y7" s="1"/>
      <c r="Z7" s="1"/>
    </row>
    <row r="8" spans="1:26" x14ac:dyDescent="0.25">
      <c r="A8" s="1"/>
      <c r="B8" s="1"/>
      <c r="C8" s="1"/>
      <c r="D8" s="1"/>
      <c r="E8" s="1"/>
      <c r="F8" s="1"/>
      <c r="G8" s="1"/>
      <c r="H8" s="16"/>
      <c r="I8" s="16"/>
      <c r="J8" s="16"/>
      <c r="K8" s="16"/>
      <c r="L8" s="16"/>
      <c r="M8" s="16"/>
      <c r="N8" s="16"/>
      <c r="O8" s="16"/>
      <c r="P8" s="16"/>
      <c r="Q8" s="16"/>
      <c r="R8" s="17"/>
      <c r="S8" s="1"/>
      <c r="T8" s="1"/>
      <c r="U8" s="1"/>
      <c r="V8" s="1"/>
      <c r="W8" s="1"/>
      <c r="X8" s="1"/>
      <c r="Y8" s="1"/>
      <c r="Z8" s="1"/>
    </row>
    <row r="9" spans="1:26" x14ac:dyDescent="0.25">
      <c r="A9" s="1"/>
      <c r="B9" s="5" t="s">
        <v>37</v>
      </c>
      <c r="C9" s="6" t="s">
        <v>4</v>
      </c>
      <c r="D9" s="7" t="s">
        <v>5</v>
      </c>
      <c r="E9" s="8" t="s">
        <v>6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1"/>
      <c r="B10" s="5">
        <v>1</v>
      </c>
      <c r="C10" s="11">
        <v>1</v>
      </c>
      <c r="D10" s="11">
        <f>E11</f>
        <v>1.667</v>
      </c>
      <c r="E10" s="11">
        <f>E11</f>
        <v>1.667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"/>
      <c r="B11" s="5">
        <v>2</v>
      </c>
      <c r="C11" s="11">
        <v>1</v>
      </c>
      <c r="D11" s="11">
        <f>IF(F6=7, (1+E6-0.583), IF(F6=8, (1+E6-0.667), E6))</f>
        <v>3.3330000000000002</v>
      </c>
      <c r="E11" s="11">
        <f>IF(F6=7,1.583,IF(F6=8,1.667,2))</f>
        <v>1.667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"/>
      <c r="B12" s="5">
        <v>3</v>
      </c>
      <c r="C12" s="11">
        <f>IF(F6=7,1.583,IF(F6=8,1.667,2))</f>
        <v>1.667</v>
      </c>
      <c r="D12" s="11">
        <f>$E$6+1</f>
        <v>4</v>
      </c>
      <c r="E12" s="11">
        <v>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"/>
      <c r="B13" s="5">
        <v>4</v>
      </c>
      <c r="C13" s="11">
        <f>IF(F6=7,(1+D6-0.583), IF(F6=8, (1+D6)-0.667, (D6)))</f>
        <v>5.3330000000000002</v>
      </c>
      <c r="D13" s="11">
        <f>$E$6+1</f>
        <v>4</v>
      </c>
      <c r="E13" s="11">
        <v>1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"/>
      <c r="B14" s="5">
        <v>5</v>
      </c>
      <c r="C14" s="11">
        <f>$D$6+1</f>
        <v>6</v>
      </c>
      <c r="D14" s="11">
        <f>IF(F6=7, (1+E6-0.583), IF(F6=8, (1+E6-0.667), E6))</f>
        <v>3.3330000000000002</v>
      </c>
      <c r="E14" s="11">
        <f>IF(F6=7,1.583,IF(F6=8,1.667,2))</f>
        <v>1.667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"/>
      <c r="B15" s="5">
        <v>6</v>
      </c>
      <c r="C15" s="11">
        <f>$D$6+1</f>
        <v>6</v>
      </c>
      <c r="D15" s="11">
        <f>E14</f>
        <v>1.667</v>
      </c>
      <c r="E15" s="11">
        <f>E14</f>
        <v>1.667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9" t="s">
        <v>25</v>
      </c>
      <c r="B17" s="20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"/>
      <c r="B18" s="21" t="s">
        <v>21</v>
      </c>
      <c r="C18" s="6" t="s">
        <v>4</v>
      </c>
      <c r="D18" s="7" t="s">
        <v>5</v>
      </c>
      <c r="E18" s="8" t="s">
        <v>22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"/>
      <c r="B19" s="1">
        <v>1</v>
      </c>
      <c r="C19" s="19">
        <f>C10-1</f>
        <v>0</v>
      </c>
      <c r="D19" s="19">
        <f>IF(B6&lt;F6, E20, IF(B6=F6, 0.1+E20, 0.1+(B6/12)))</f>
        <v>0.66700000000000004</v>
      </c>
      <c r="E19" s="19">
        <f>IF(B6&lt;F6, E20, IF(B6=F6, 0.1+E20, 0.1+(B6/12)))</f>
        <v>0.66700000000000004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"/>
      <c r="B20" s="1">
        <v>2</v>
      </c>
      <c r="C20" s="19">
        <f t="shared" ref="C20:E24" si="0">C11-1</f>
        <v>0</v>
      </c>
      <c r="D20" s="19">
        <f>D11-1</f>
        <v>2.3330000000000002</v>
      </c>
      <c r="E20" s="19">
        <f t="shared" si="0"/>
        <v>0.66700000000000004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1"/>
      <c r="B21" s="1">
        <v>3</v>
      </c>
      <c r="C21" s="19">
        <f t="shared" si="0"/>
        <v>0.66700000000000004</v>
      </c>
      <c r="D21" s="19">
        <f t="shared" si="0"/>
        <v>3</v>
      </c>
      <c r="E21" s="19">
        <f t="shared" si="0"/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1"/>
      <c r="B22" s="1">
        <v>4</v>
      </c>
      <c r="C22" s="19">
        <f t="shared" si="0"/>
        <v>4.3330000000000002</v>
      </c>
      <c r="D22" s="19">
        <f t="shared" si="0"/>
        <v>3</v>
      </c>
      <c r="E22" s="19">
        <f t="shared" si="0"/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1"/>
      <c r="B23" s="1">
        <v>5</v>
      </c>
      <c r="C23" s="19">
        <f t="shared" si="0"/>
        <v>5</v>
      </c>
      <c r="D23" s="19">
        <f t="shared" si="0"/>
        <v>2.3330000000000002</v>
      </c>
      <c r="E23" s="19">
        <f t="shared" si="0"/>
        <v>0.66700000000000004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1"/>
      <c r="B24" s="1">
        <v>6</v>
      </c>
      <c r="C24" s="19">
        <f t="shared" si="0"/>
        <v>5</v>
      </c>
      <c r="D24" s="19">
        <f>IF(B6&lt;F6, E20, IF(B6=F6, 0.1+E20, 0.1+(B6/12)))</f>
        <v>0.66700000000000004</v>
      </c>
      <c r="E24" s="19">
        <f>IF(B6&lt;F6, E20, IF(B6=F6, 0.1+E20, 0.1+(B6/12)))</f>
        <v>0.66700000000000004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1"/>
      <c r="B28" s="1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</sheetData>
  <mergeCells count="4">
    <mergeCell ref="B30:M30"/>
    <mergeCell ref="D4:F4"/>
    <mergeCell ref="A1:E2"/>
    <mergeCell ref="B4:B5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pan" prompt="Select Span Length" xr:uid="{00000000-0002-0000-0000-000000000000}">
          <x14:formula1>
            <xm:f>'Dropdown Values'!$B$4:$B$25</xm:f>
          </x14:formula1>
          <xm:sqref>D6</xm:sqref>
        </x14:dataValidation>
        <x14:dataValidation type="list" allowBlank="1" showInputMessage="1" showErrorMessage="1" promptTitle="Rise" prompt="Select Rise Hight" xr:uid="{00000000-0002-0000-0000-000001000000}">
          <x14:formula1>
            <xm:f>'Dropdown Values'!$C$4:$C$14</xm:f>
          </x14:formula1>
          <xm:sqref>E6</xm:sqref>
        </x14:dataValidation>
        <x14:dataValidation type="list" allowBlank="1" showInputMessage="1" showErrorMessage="1" xr:uid="{00000000-0002-0000-0000-000003000000}">
          <x14:formula1>
            <xm:f>'Dropdown Values'!$L$8:$L$13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A1:Z35"/>
  <sheetViews>
    <sheetView zoomScale="120" zoomScaleNormal="120" workbookViewId="0">
      <selection sqref="A1:E2"/>
    </sheetView>
  </sheetViews>
  <sheetFormatPr defaultRowHeight="15" x14ac:dyDescent="0.25"/>
  <cols>
    <col min="2" max="2" width="8.140625" customWidth="1"/>
  </cols>
  <sheetData>
    <row r="1" spans="1:26" ht="15" customHeight="1" x14ac:dyDescent="0.25">
      <c r="A1" s="46" t="s">
        <v>24</v>
      </c>
      <c r="B1" s="46"/>
      <c r="C1" s="46"/>
      <c r="D1" s="46"/>
      <c r="E1" s="4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5">
      <c r="A2" s="46"/>
      <c r="B2" s="46"/>
      <c r="C2" s="46"/>
      <c r="D2" s="46"/>
      <c r="E2" s="4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"/>
      <c r="B4" s="1"/>
      <c r="C4" s="1"/>
      <c r="D4" s="49" t="s">
        <v>9</v>
      </c>
      <c r="E4" s="49"/>
      <c r="F4" s="1"/>
      <c r="G4" s="16" t="s">
        <v>40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"/>
      <c r="B5" s="1"/>
      <c r="C5" s="1"/>
      <c r="D5" s="10" t="s">
        <v>2</v>
      </c>
      <c r="E5" s="10" t="s">
        <v>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"/>
      <c r="B6" s="1"/>
      <c r="C6" s="1"/>
      <c r="D6" s="3">
        <v>12</v>
      </c>
      <c r="E6" s="3">
        <v>5</v>
      </c>
      <c r="F6" s="1"/>
      <c r="G6" s="1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"/>
      <c r="B9" s="5" t="s">
        <v>37</v>
      </c>
      <c r="C9" s="6" t="s">
        <v>4</v>
      </c>
      <c r="D9" s="7" t="s">
        <v>8</v>
      </c>
      <c r="E9" s="8" t="s">
        <v>6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1"/>
      <c r="B10" s="5">
        <v>1</v>
      </c>
      <c r="C10" s="11">
        <v>1</v>
      </c>
      <c r="D10" s="11">
        <v>1</v>
      </c>
      <c r="E10" s="11">
        <v>1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"/>
      <c r="B11" s="5">
        <v>2</v>
      </c>
      <c r="C11" s="11">
        <v>1</v>
      </c>
      <c r="D11" s="11">
        <f>E6</f>
        <v>5</v>
      </c>
      <c r="E11" s="11">
        <v>1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"/>
      <c r="B12" s="5">
        <v>3</v>
      </c>
      <c r="C12" s="11">
        <f>IF(D6&lt;26,4,IF(D6&lt;36,7.67,15))</f>
        <v>4</v>
      </c>
      <c r="D12" s="11">
        <f>$E$6+1</f>
        <v>6</v>
      </c>
      <c r="E12" s="11">
        <v>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"/>
      <c r="B13" s="5">
        <v>4</v>
      </c>
      <c r="C13" s="11">
        <f>IF(D6&lt;26,D6-2,IF(D6&lt;36,D6-5.67,D6-13))</f>
        <v>10</v>
      </c>
      <c r="D13" s="11">
        <f>$E$6+1</f>
        <v>6</v>
      </c>
      <c r="E13" s="11">
        <v>1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"/>
      <c r="B14" s="5">
        <v>5</v>
      </c>
      <c r="C14" s="11">
        <f>D6+1</f>
        <v>13</v>
      </c>
      <c r="D14" s="11">
        <f>E6</f>
        <v>5</v>
      </c>
      <c r="E14" s="11">
        <v>1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"/>
      <c r="B15" s="5">
        <v>6</v>
      </c>
      <c r="C15" s="11">
        <f>$D$6+1</f>
        <v>13</v>
      </c>
      <c r="D15" s="11">
        <v>1</v>
      </c>
      <c r="E15" s="11">
        <v>1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24" t="s">
        <v>39</v>
      </c>
      <c r="B17" s="23"/>
      <c r="C17" s="23"/>
      <c r="D17" s="23"/>
      <c r="E17" s="2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"/>
      <c r="B18" s="22" t="s">
        <v>23</v>
      </c>
      <c r="C18" s="6" t="s">
        <v>4</v>
      </c>
      <c r="D18" s="7" t="s">
        <v>8</v>
      </c>
      <c r="E18" s="8" t="s">
        <v>6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"/>
      <c r="B19" s="1">
        <v>1</v>
      </c>
      <c r="C19" s="19">
        <f>C10-1</f>
        <v>0</v>
      </c>
      <c r="D19" s="19">
        <f>D10-1</f>
        <v>0</v>
      </c>
      <c r="E19" s="19">
        <f>E10-1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"/>
      <c r="B20" s="1">
        <v>2</v>
      </c>
      <c r="C20" s="19">
        <f t="shared" ref="C20:E24" si="0">C11-1</f>
        <v>0</v>
      </c>
      <c r="D20" s="19">
        <f t="shared" si="0"/>
        <v>4</v>
      </c>
      <c r="E20" s="19">
        <f t="shared" si="0"/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1"/>
      <c r="B21" s="1">
        <v>3</v>
      </c>
      <c r="C21" s="19">
        <f t="shared" si="0"/>
        <v>3</v>
      </c>
      <c r="D21" s="19">
        <f t="shared" si="0"/>
        <v>5</v>
      </c>
      <c r="E21" s="19">
        <f t="shared" si="0"/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1"/>
      <c r="B22" s="1">
        <v>4</v>
      </c>
      <c r="C22" s="19">
        <f t="shared" si="0"/>
        <v>9</v>
      </c>
      <c r="D22" s="19">
        <f t="shared" si="0"/>
        <v>5</v>
      </c>
      <c r="E22" s="19">
        <f t="shared" si="0"/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1"/>
      <c r="B23" s="1">
        <v>5</v>
      </c>
      <c r="C23" s="19">
        <f t="shared" si="0"/>
        <v>12</v>
      </c>
      <c r="D23" s="19">
        <f t="shared" si="0"/>
        <v>4</v>
      </c>
      <c r="E23" s="19">
        <f t="shared" si="0"/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1"/>
      <c r="B24" s="1">
        <v>6</v>
      </c>
      <c r="C24" s="19">
        <f t="shared" si="0"/>
        <v>12</v>
      </c>
      <c r="D24" s="19">
        <f t="shared" si="0"/>
        <v>0</v>
      </c>
      <c r="E24" s="19">
        <f t="shared" si="0"/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1"/>
      <c r="V26" s="1"/>
      <c r="W26" s="1"/>
      <c r="X26" s="1"/>
      <c r="Y26" s="1"/>
      <c r="Z26" s="1"/>
    </row>
    <row r="27" spans="1:26" x14ac:dyDescent="0.25">
      <c r="A27" s="40"/>
      <c r="B27" s="50"/>
      <c r="C27" s="50"/>
      <c r="D27" s="50"/>
      <c r="E27" s="50"/>
      <c r="F27" s="50"/>
      <c r="G27" s="50"/>
      <c r="H27" s="5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1"/>
      <c r="V27" s="1"/>
      <c r="W27" s="1"/>
      <c r="X27" s="1"/>
      <c r="Y27" s="1"/>
      <c r="Z27" s="1"/>
    </row>
    <row r="28" spans="1:26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1"/>
      <c r="V28" s="1"/>
      <c r="W28" s="1"/>
      <c r="X28" s="1"/>
      <c r="Y28" s="1"/>
      <c r="Z28" s="1"/>
    </row>
    <row r="29" spans="1:26" x14ac:dyDescent="0.25">
      <c r="A29" s="40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1"/>
      <c r="V29" s="1"/>
      <c r="W29" s="1"/>
      <c r="X29" s="1"/>
      <c r="Y29" s="1"/>
      <c r="Z29" s="1"/>
    </row>
    <row r="30" spans="1:26" x14ac:dyDescent="0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1"/>
      <c r="V30" s="1"/>
      <c r="W30" s="1"/>
      <c r="X30" s="1"/>
      <c r="Y30" s="1"/>
      <c r="Z30" s="1"/>
    </row>
    <row r="31" spans="1:26" x14ac:dyDescent="0.25">
      <c r="A31" s="40"/>
      <c r="B31" s="48"/>
      <c r="C31" s="48"/>
      <c r="D31" s="48"/>
      <c r="E31" s="48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1"/>
      <c r="V31" s="1"/>
      <c r="W31" s="1"/>
      <c r="X31" s="1"/>
      <c r="Y31" s="1"/>
      <c r="Z31" s="1"/>
    </row>
    <row r="32" spans="1:26" x14ac:dyDescent="0.2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1"/>
      <c r="V32" s="1"/>
      <c r="W32" s="1"/>
      <c r="X32" s="1"/>
      <c r="Y32" s="1"/>
      <c r="Z32" s="1"/>
    </row>
    <row r="33" spans="1:26" x14ac:dyDescent="0.25">
      <c r="A33" s="40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1"/>
      <c r="V33" s="1"/>
      <c r="W33" s="1"/>
      <c r="X33" s="1"/>
      <c r="Y33" s="1"/>
      <c r="Z33" s="1"/>
    </row>
    <row r="34" spans="1:26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1"/>
      <c r="V34" s="1"/>
      <c r="W34" s="1"/>
      <c r="X34" s="1"/>
      <c r="Y34" s="1"/>
      <c r="Z34" s="1"/>
    </row>
    <row r="35" spans="1:26" x14ac:dyDescent="0.2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1"/>
      <c r="V35" s="1"/>
      <c r="W35" s="1"/>
      <c r="X35" s="1"/>
      <c r="Y35" s="1"/>
      <c r="Z35" s="1"/>
    </row>
  </sheetData>
  <mergeCells count="6">
    <mergeCell ref="A1:E2"/>
    <mergeCell ref="B33:T33"/>
    <mergeCell ref="B31:E31"/>
    <mergeCell ref="D4:E4"/>
    <mergeCell ref="B29:T29"/>
    <mergeCell ref="B27:H27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Span" prompt="Select Span Length" xr:uid="{00000000-0002-0000-0100-000000000000}">
          <x14:formula1>
            <xm:f>'Dropdown Values'!$E$4:$E$22</xm:f>
          </x14:formula1>
          <xm:sqref>D6</xm:sqref>
        </x14:dataValidation>
        <x14:dataValidation type="list" allowBlank="1" showInputMessage="1" showErrorMessage="1" promptTitle="Rise" prompt="Select Rise Height" xr:uid="{00000000-0002-0000-0100-000001000000}">
          <x14:formula1>
            <xm:f>'Dropdown Values'!$F$4:$F$12</xm:f>
          </x14:formula1>
          <xm:sqref>E6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D43"/>
  <sheetViews>
    <sheetView zoomScale="120" zoomScaleNormal="120" workbookViewId="0">
      <selection activeCell="D6" sqref="D6"/>
    </sheetView>
  </sheetViews>
  <sheetFormatPr defaultRowHeight="15" x14ac:dyDescent="0.25"/>
  <cols>
    <col min="6" max="6" width="9.28515625" customWidth="1"/>
    <col min="7" max="7" width="3.7109375" customWidth="1"/>
    <col min="8" max="8" width="8.28515625" customWidth="1"/>
  </cols>
  <sheetData>
    <row r="1" spans="1:30" ht="15" customHeight="1" x14ac:dyDescent="0.25">
      <c r="A1" s="51" t="s">
        <v>38</v>
      </c>
      <c r="B1" s="51"/>
      <c r="C1" s="51"/>
      <c r="D1" s="51"/>
      <c r="E1" s="51"/>
      <c r="F1" s="51"/>
      <c r="G1" s="51"/>
      <c r="H1" s="5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5" customHeight="1" x14ac:dyDescent="0.25">
      <c r="A2" s="51"/>
      <c r="B2" s="51"/>
      <c r="C2" s="51"/>
      <c r="D2" s="51"/>
      <c r="E2" s="51"/>
      <c r="F2" s="51"/>
      <c r="G2" s="51"/>
      <c r="H2" s="5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25">
      <c r="A5" s="1"/>
      <c r="B5" s="1"/>
      <c r="C5" s="36" t="s">
        <v>29</v>
      </c>
      <c r="D5" s="37">
        <v>18</v>
      </c>
      <c r="E5" s="1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x14ac:dyDescent="0.25">
      <c r="A6" s="1"/>
      <c r="B6" s="1"/>
      <c r="C6" s="38" t="s">
        <v>1</v>
      </c>
      <c r="D6" s="32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x14ac:dyDescent="0.25">
      <c r="A9" s="1"/>
      <c r="B9" s="35" t="s">
        <v>33</v>
      </c>
      <c r="C9" s="35" t="s">
        <v>4</v>
      </c>
      <c r="D9" s="33" t="s">
        <v>8</v>
      </c>
      <c r="E9" s="34" t="s">
        <v>6</v>
      </c>
      <c r="F9" s="1"/>
      <c r="G9" s="39" t="s">
        <v>34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25">
      <c r="A10" s="1"/>
      <c r="B10" s="26">
        <v>1</v>
      </c>
      <c r="C10" s="41">
        <f>IF($D$5=18, 'AT Coordinates'!B24, 'AT Coordinates'!L24)</f>
        <v>0</v>
      </c>
      <c r="D10" s="41">
        <f>IF($D$5=18,VLOOKUP(C10,'AT Coordinates'!$B$23:$I$34,G10),VLOOKUP(C10,'AT Coordinates'!L23:S34,'18'' &amp; 22'' Three-Sided Arch Top '!G10))</f>
        <v>0</v>
      </c>
      <c r="E10" s="41">
        <v>0</v>
      </c>
      <c r="F10" s="1"/>
      <c r="G10" s="27">
        <f>IF($D$5=18, VLOOKUP($D$6, 'AT Coordinates'!$Q$8:$R$15, 2), VLOOKUP('18'' &amp; 22'' Three-Sided Arch Top '!$D$6,'AT Coordinates'!$T$8:$U$14,2))</f>
        <v>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25">
      <c r="A11" s="1"/>
      <c r="B11" s="26">
        <v>2</v>
      </c>
      <c r="C11" s="41">
        <f>IF($D$5=18, 'AT Coordinates'!B25, 'AT Coordinates'!L25)</f>
        <v>0.01</v>
      </c>
      <c r="D11" s="41">
        <f>IF($D$5=18,VLOOKUP(C11,'AT Coordinates'!$B$23:$I$34,G11),VLOOKUP(C11,'AT Coordinates'!L24:S35,'18'' &amp; 22'' Three-Sided Arch Top '!G11))</f>
        <v>0.33</v>
      </c>
      <c r="E11" s="41">
        <v>0</v>
      </c>
      <c r="F11" s="1"/>
      <c r="G11" s="27">
        <f>IF($D$5=18, VLOOKUP($D$6, 'AT Coordinates'!$Q$8:$R$15, 2), VLOOKUP('18'' &amp; 22'' Three-Sided Arch Top '!$D$6,'AT Coordinates'!$T$8:$U$14,2))</f>
        <v>2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5">
      <c r="A12" s="1"/>
      <c r="B12" s="26">
        <v>3</v>
      </c>
      <c r="C12" s="41">
        <f>IF($D$5=18, 'AT Coordinates'!B26, 'AT Coordinates'!L26)</f>
        <v>0.48</v>
      </c>
      <c r="D12" s="41">
        <f>IF($D$5=18,VLOOKUP(C12,'AT Coordinates'!$B$23:$I$34,G12),VLOOKUP(C12,'AT Coordinates'!L25:S36,'18'' &amp; 22'' Three-Sided Arch Top '!G12))</f>
        <v>1.72</v>
      </c>
      <c r="E12" s="41">
        <v>0</v>
      </c>
      <c r="F12" s="1"/>
      <c r="G12" s="27">
        <f>IF($D$5=18, VLOOKUP($D$6, 'AT Coordinates'!$Q$8:$R$15, 2), VLOOKUP('18'' &amp; 22'' Three-Sided Arch Top '!$D$6,'AT Coordinates'!$T$8:$U$14,2))</f>
        <v>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x14ac:dyDescent="0.25">
      <c r="A13" s="1"/>
      <c r="B13" s="26">
        <v>4</v>
      </c>
      <c r="C13" s="41">
        <f>IF($D$5=18, 'AT Coordinates'!B27, 'AT Coordinates'!L27)</f>
        <v>1.77</v>
      </c>
      <c r="D13" s="41">
        <f>IF($D$5=18,VLOOKUP(C13,'AT Coordinates'!$B$23:$I$34,G13),VLOOKUP(C13,'AT Coordinates'!L26:S37,'18'' &amp; 22'' Three-Sided Arch Top '!G13))</f>
        <v>2.82</v>
      </c>
      <c r="E13" s="41">
        <v>0</v>
      </c>
      <c r="F13" s="1"/>
      <c r="G13" s="27">
        <f>IF($D$5=18, VLOOKUP($D$6, 'AT Coordinates'!$Q$8:$R$15, 2), VLOOKUP('18'' &amp; 22'' Three-Sided Arch Top '!$D$6,'AT Coordinates'!$T$8:$U$14,2))</f>
        <v>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25">
      <c r="A14" s="1"/>
      <c r="B14" s="26">
        <v>5</v>
      </c>
      <c r="C14" s="41">
        <f>IF($D$5=18, 'AT Coordinates'!B28, 'AT Coordinates'!L28)</f>
        <v>5.36</v>
      </c>
      <c r="D14" s="41">
        <f>IF($D$5=18,VLOOKUP(C14,'AT Coordinates'!$B$23:$I$34,G14),VLOOKUP(C14,'AT Coordinates'!L27:S38,'18'' &amp; 22'' Three-Sided Arch Top '!G14))</f>
        <v>3.73</v>
      </c>
      <c r="E14" s="41">
        <v>0</v>
      </c>
      <c r="F14" s="1"/>
      <c r="G14" s="27">
        <f>IF($D$5=18, VLOOKUP($D$6, 'AT Coordinates'!$Q$8:$R$15, 2), VLOOKUP('18'' &amp; 22'' Three-Sided Arch Top '!$D$6,'AT Coordinates'!$T$8:$U$14,2))</f>
        <v>2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5">
      <c r="A15" s="1"/>
      <c r="B15" s="26">
        <v>6</v>
      </c>
      <c r="C15" s="41">
        <f>IF($D$5=18, 'AT Coordinates'!B29, 'AT Coordinates'!L29)</f>
        <v>9</v>
      </c>
      <c r="D15" s="41">
        <f>IF($D$5=18,VLOOKUP(C15,'AT Coordinates'!$B$23:$I$34,G15),VLOOKUP(C15,'AT Coordinates'!L28:S39,'18'' &amp; 22'' Three-Sided Arch Top '!G15))</f>
        <v>4</v>
      </c>
      <c r="E15" s="41">
        <v>0</v>
      </c>
      <c r="F15" s="1"/>
      <c r="G15" s="27">
        <f>IF($D$5=18, VLOOKUP($D$6, 'AT Coordinates'!$Q$8:$R$15, 2), VLOOKUP('18'' &amp; 22'' Three-Sided Arch Top '!$D$6,'AT Coordinates'!$T$8:$U$14,2))</f>
        <v>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5">
      <c r="A16" s="1"/>
      <c r="B16" s="26">
        <v>7</v>
      </c>
      <c r="C16" s="41">
        <f>IF($D$5=18, 'AT Coordinates'!B30, 'AT Coordinates'!L30)</f>
        <v>12.64</v>
      </c>
      <c r="D16" s="41">
        <f>IF($D$5=18,VLOOKUP(C16,'AT Coordinates'!$B$23:$I$34,G16),VLOOKUP(C16,'AT Coordinates'!L29:S40,'18'' &amp; 22'' Three-Sided Arch Top '!G16))</f>
        <v>3.73</v>
      </c>
      <c r="E16" s="41">
        <v>0</v>
      </c>
      <c r="F16" s="1"/>
      <c r="G16" s="27">
        <f>IF($D$5=18, VLOOKUP($D$6, 'AT Coordinates'!$Q$8:$R$15, 2), VLOOKUP('18'' &amp; 22'' Three-Sided Arch Top '!$D$6,'AT Coordinates'!$T$8:$U$14,2))</f>
        <v>2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5">
      <c r="A17" s="1"/>
      <c r="B17" s="26">
        <v>8</v>
      </c>
      <c r="C17" s="41">
        <f>IF($D$5=18, 'AT Coordinates'!B31, 'AT Coordinates'!L31)</f>
        <v>16.23</v>
      </c>
      <c r="D17" s="41">
        <f>IF($D$5=18,VLOOKUP(C17,'AT Coordinates'!$B$23:$I$34,G17),VLOOKUP(C17,'AT Coordinates'!L30:S41,'18'' &amp; 22'' Three-Sided Arch Top '!G17))</f>
        <v>2.82</v>
      </c>
      <c r="E17" s="41">
        <v>0</v>
      </c>
      <c r="F17" s="1"/>
      <c r="G17" s="27">
        <f>IF($D$5=18, VLOOKUP($D$6, 'AT Coordinates'!$Q$8:$R$15, 2), VLOOKUP('18'' &amp; 22'' Three-Sided Arch Top '!$D$6,'AT Coordinates'!$T$8:$U$14,2))</f>
        <v>2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5">
      <c r="A18" s="1"/>
      <c r="B18" s="26">
        <v>9</v>
      </c>
      <c r="C18" s="41">
        <f>IF($D$5=18, 'AT Coordinates'!B32, 'AT Coordinates'!L32)</f>
        <v>17.52</v>
      </c>
      <c r="D18" s="41">
        <f>IF($D$5=18,VLOOKUP(C18,'AT Coordinates'!$B$23:$I$34,G18),VLOOKUP(C18,'AT Coordinates'!L31:S42,'18'' &amp; 22'' Three-Sided Arch Top '!G18))</f>
        <v>1.72</v>
      </c>
      <c r="E18" s="41">
        <v>0</v>
      </c>
      <c r="F18" s="1"/>
      <c r="G18" s="27">
        <f>IF($D$5=18, VLOOKUP($D$6, 'AT Coordinates'!$Q$8:$R$15, 2), VLOOKUP('18'' &amp; 22'' Three-Sided Arch Top '!$D$6,'AT Coordinates'!$T$8:$U$14,2))</f>
        <v>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25">
      <c r="A19" s="1"/>
      <c r="B19" s="26">
        <v>10</v>
      </c>
      <c r="C19" s="41">
        <f>IF($D$5=18, 'AT Coordinates'!B33, 'AT Coordinates'!L33)</f>
        <v>17.989999999999998</v>
      </c>
      <c r="D19" s="41">
        <f>IF($D$5=18,VLOOKUP(C19,'AT Coordinates'!$B$23:$I$34,G19),VLOOKUP(C19,'AT Coordinates'!L32:S43,'18'' &amp; 22'' Three-Sided Arch Top '!G19))</f>
        <v>0.33</v>
      </c>
      <c r="E19" s="41">
        <v>0</v>
      </c>
      <c r="F19" s="1"/>
      <c r="G19" s="27">
        <f>IF($D$5=18, VLOOKUP($D$6, 'AT Coordinates'!$Q$8:$R$15, 2), VLOOKUP('18'' &amp; 22'' Three-Sided Arch Top '!$D$6,'AT Coordinates'!$T$8:$U$14,2))</f>
        <v>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5">
      <c r="A20" s="1"/>
      <c r="B20" s="26">
        <v>11</v>
      </c>
      <c r="C20" s="41">
        <f>IF($D$5=18, 'AT Coordinates'!B34, 'AT Coordinates'!L34)</f>
        <v>18</v>
      </c>
      <c r="D20" s="41">
        <f>IF($D$5=18,VLOOKUP(C20,'AT Coordinates'!$B$23:$I$34,G20),VLOOKUP(C20,'AT Coordinates'!L33:S44,'18'' &amp; 22'' Three-Sided Arch Top '!G20))</f>
        <v>0</v>
      </c>
      <c r="E20" s="41">
        <v>0</v>
      </c>
      <c r="F20" s="1"/>
      <c r="G20" s="27">
        <f>IF($D$5=18, VLOOKUP($D$6, 'AT Coordinates'!$Q$8:$R$15, 2), VLOOKUP('18'' &amp; 22'' Three-Sided Arch Top '!$D$6,'AT Coordinates'!$T$8:$U$14,2))</f>
        <v>2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</sheetData>
  <mergeCells count="1">
    <mergeCell ref="A1:H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'Dropdown Values'!$L$16:$L$17</xm:f>
          </x14:formula1>
          <xm:sqref>D5</xm:sqref>
        </x14:dataValidation>
        <x14:dataValidation type="list" allowBlank="1" showInputMessage="1" showErrorMessage="1" xr:uid="{00000000-0002-0000-0200-000001000000}">
          <x14:formula1>
            <xm:f>'Dropdown Values'!$L$20:$L$27</xm:f>
          </x14:formula1>
          <xm:sqref>D6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R27"/>
  <sheetViews>
    <sheetView workbookViewId="0">
      <selection activeCell="N28" sqref="N28"/>
    </sheetView>
  </sheetViews>
  <sheetFormatPr defaultRowHeight="15" x14ac:dyDescent="0.25"/>
  <cols>
    <col min="12" max="12" width="9.7109375" customWidth="1"/>
    <col min="16" max="16" width="10.7109375" customWidth="1"/>
    <col min="17" max="17" width="12.42578125" customWidth="1"/>
  </cols>
  <sheetData>
    <row r="1" spans="2:18" x14ac:dyDescent="0.25">
      <c r="L1" t="s">
        <v>7</v>
      </c>
      <c r="O1" s="52" t="s">
        <v>19</v>
      </c>
      <c r="P1" s="52"/>
      <c r="Q1" s="52"/>
      <c r="R1" s="52"/>
    </row>
    <row r="2" spans="2:18" x14ac:dyDescent="0.25">
      <c r="B2" s="52" t="s">
        <v>7</v>
      </c>
      <c r="C2" s="52"/>
      <c r="E2" s="53" t="s">
        <v>13</v>
      </c>
      <c r="F2" s="53"/>
      <c r="G2" s="53" t="s">
        <v>14</v>
      </c>
      <c r="H2" s="53"/>
      <c r="I2" s="53" t="s">
        <v>15</v>
      </c>
      <c r="J2" s="53"/>
      <c r="L2" t="s">
        <v>12</v>
      </c>
      <c r="O2" s="13" t="s">
        <v>17</v>
      </c>
      <c r="P2" t="s">
        <v>16</v>
      </c>
      <c r="Q2" t="s">
        <v>18</v>
      </c>
      <c r="R2" t="s">
        <v>20</v>
      </c>
    </row>
    <row r="3" spans="2:18" x14ac:dyDescent="0.25">
      <c r="B3" s="4" t="s">
        <v>0</v>
      </c>
      <c r="C3" s="4" t="s">
        <v>1</v>
      </c>
      <c r="E3" s="4" t="s">
        <v>0</v>
      </c>
      <c r="F3" s="4" t="s">
        <v>1</v>
      </c>
      <c r="G3" s="13" t="s">
        <v>0</v>
      </c>
      <c r="H3" s="13" t="s">
        <v>1</v>
      </c>
      <c r="I3" s="13" t="s">
        <v>0</v>
      </c>
      <c r="J3" s="13" t="s">
        <v>1</v>
      </c>
      <c r="L3">
        <v>7</v>
      </c>
      <c r="O3">
        <v>3</v>
      </c>
      <c r="P3">
        <f>O3-1.4167</f>
        <v>1.5832999999999999</v>
      </c>
      <c r="Q3">
        <f>P3/COS(RADIANS(1))</f>
        <v>1.5835411809919189</v>
      </c>
      <c r="R3">
        <f>Q3*SIN(RADIANS(1))</f>
        <v>2.7636604300846898E-2</v>
      </c>
    </row>
    <row r="4" spans="2:18" x14ac:dyDescent="0.25">
      <c r="B4">
        <v>3</v>
      </c>
      <c r="C4">
        <v>2</v>
      </c>
      <c r="E4">
        <v>12</v>
      </c>
      <c r="F4">
        <v>4</v>
      </c>
      <c r="G4">
        <v>12</v>
      </c>
      <c r="H4">
        <v>3</v>
      </c>
      <c r="I4">
        <v>12</v>
      </c>
      <c r="J4">
        <v>3</v>
      </c>
      <c r="L4">
        <v>8</v>
      </c>
      <c r="O4">
        <v>4</v>
      </c>
      <c r="P4">
        <f t="shared" ref="P4:P10" si="0">O4-1.4167</f>
        <v>2.5832999999999999</v>
      </c>
      <c r="Q4">
        <f t="shared" ref="Q4:Q10" si="1">P4/COS(RADIANS(1))</f>
        <v>2.5836935090358266</v>
      </c>
      <c r="R4">
        <f t="shared" ref="R4:R10" si="2">Q4*SIN(RADIANS(1))</f>
        <v>4.5091669229064484E-2</v>
      </c>
    </row>
    <row r="5" spans="2:18" x14ac:dyDescent="0.25">
      <c r="B5">
        <v>4</v>
      </c>
      <c r="C5">
        <v>3</v>
      </c>
      <c r="E5">
        <v>13</v>
      </c>
      <c r="F5">
        <v>5</v>
      </c>
      <c r="G5">
        <v>13</v>
      </c>
      <c r="H5">
        <v>4</v>
      </c>
      <c r="I5">
        <v>13</v>
      </c>
      <c r="J5">
        <v>4</v>
      </c>
      <c r="L5">
        <v>12</v>
      </c>
      <c r="O5">
        <v>5</v>
      </c>
      <c r="P5">
        <f t="shared" si="0"/>
        <v>3.5832999999999999</v>
      </c>
      <c r="Q5">
        <f t="shared" si="1"/>
        <v>3.5838458370797341</v>
      </c>
      <c r="R5">
        <f t="shared" si="2"/>
        <v>6.2546734157282069E-2</v>
      </c>
    </row>
    <row r="6" spans="2:18" x14ac:dyDescent="0.25">
      <c r="B6">
        <v>5</v>
      </c>
      <c r="C6">
        <v>4</v>
      </c>
      <c r="E6">
        <v>14</v>
      </c>
      <c r="F6">
        <v>6</v>
      </c>
      <c r="G6">
        <v>14</v>
      </c>
      <c r="H6">
        <v>5</v>
      </c>
      <c r="I6">
        <v>14</v>
      </c>
      <c r="J6">
        <v>5</v>
      </c>
      <c r="O6">
        <v>6</v>
      </c>
      <c r="P6">
        <f t="shared" si="0"/>
        <v>4.5832999999999995</v>
      </c>
      <c r="Q6">
        <f t="shared" si="1"/>
        <v>4.5839981651236412</v>
      </c>
      <c r="R6">
        <f t="shared" si="2"/>
        <v>8.0001799085499647E-2</v>
      </c>
    </row>
    <row r="7" spans="2:18" x14ac:dyDescent="0.25">
      <c r="B7">
        <v>6</v>
      </c>
      <c r="C7">
        <v>5</v>
      </c>
      <c r="E7">
        <v>15</v>
      </c>
      <c r="F7">
        <v>7</v>
      </c>
      <c r="G7">
        <v>15</v>
      </c>
      <c r="H7">
        <v>6</v>
      </c>
      <c r="I7">
        <v>15</v>
      </c>
      <c r="J7">
        <v>6</v>
      </c>
      <c r="L7" t="s">
        <v>26</v>
      </c>
      <c r="O7">
        <v>7</v>
      </c>
      <c r="P7">
        <f t="shared" si="0"/>
        <v>5.5832999999999995</v>
      </c>
      <c r="Q7">
        <f t="shared" si="1"/>
        <v>5.5841504931675487</v>
      </c>
      <c r="R7">
        <f t="shared" si="2"/>
        <v>9.7456864013717226E-2</v>
      </c>
    </row>
    <row r="8" spans="2:18" x14ac:dyDescent="0.25">
      <c r="B8">
        <v>7</v>
      </c>
      <c r="C8">
        <v>6</v>
      </c>
      <c r="E8">
        <v>16</v>
      </c>
      <c r="F8">
        <v>8</v>
      </c>
      <c r="G8">
        <v>16</v>
      </c>
      <c r="H8">
        <v>7</v>
      </c>
      <c r="I8">
        <v>16</v>
      </c>
      <c r="J8">
        <v>7</v>
      </c>
      <c r="L8">
        <v>0</v>
      </c>
      <c r="O8">
        <v>8</v>
      </c>
      <c r="P8">
        <f t="shared" si="0"/>
        <v>6.5832999999999995</v>
      </c>
      <c r="Q8">
        <f t="shared" si="1"/>
        <v>6.5843028212114563</v>
      </c>
      <c r="R8">
        <f t="shared" si="2"/>
        <v>0.1149119289419348</v>
      </c>
    </row>
    <row r="9" spans="2:18" x14ac:dyDescent="0.25">
      <c r="B9">
        <v>8</v>
      </c>
      <c r="C9">
        <v>7</v>
      </c>
      <c r="E9">
        <v>17</v>
      </c>
      <c r="F9">
        <v>9</v>
      </c>
      <c r="G9">
        <v>17</v>
      </c>
      <c r="H9">
        <v>8</v>
      </c>
      <c r="I9">
        <v>17</v>
      </c>
      <c r="J9">
        <v>8</v>
      </c>
      <c r="L9">
        <v>6</v>
      </c>
      <c r="O9">
        <v>9</v>
      </c>
      <c r="P9">
        <f t="shared" si="0"/>
        <v>7.5832999999999995</v>
      </c>
      <c r="Q9">
        <f t="shared" si="1"/>
        <v>7.5844551492553647</v>
      </c>
      <c r="R9">
        <f t="shared" si="2"/>
        <v>0.13236699387015241</v>
      </c>
    </row>
    <row r="10" spans="2:18" x14ac:dyDescent="0.25">
      <c r="B10">
        <v>9</v>
      </c>
      <c r="C10">
        <v>8</v>
      </c>
      <c r="E10">
        <v>18</v>
      </c>
      <c r="F10">
        <v>10</v>
      </c>
      <c r="G10">
        <v>18</v>
      </c>
      <c r="H10">
        <v>9</v>
      </c>
      <c r="I10">
        <v>18</v>
      </c>
      <c r="J10">
        <v>9</v>
      </c>
      <c r="L10">
        <v>12</v>
      </c>
      <c r="O10">
        <v>10</v>
      </c>
      <c r="P10">
        <f t="shared" si="0"/>
        <v>8.5832999999999995</v>
      </c>
      <c r="Q10">
        <f t="shared" si="1"/>
        <v>8.5846074772992722</v>
      </c>
      <c r="R10">
        <f t="shared" si="2"/>
        <v>0.14982205879836999</v>
      </c>
    </row>
    <row r="11" spans="2:18" x14ac:dyDescent="0.25">
      <c r="B11">
        <v>10</v>
      </c>
      <c r="C11">
        <v>9</v>
      </c>
      <c r="E11">
        <v>19</v>
      </c>
      <c r="F11">
        <v>11</v>
      </c>
      <c r="G11">
        <v>19</v>
      </c>
      <c r="H11">
        <v>10</v>
      </c>
      <c r="I11">
        <v>19</v>
      </c>
      <c r="J11">
        <v>10</v>
      </c>
      <c r="L11">
        <v>15</v>
      </c>
    </row>
    <row r="12" spans="2:18" x14ac:dyDescent="0.25">
      <c r="B12">
        <v>11</v>
      </c>
      <c r="C12">
        <v>10</v>
      </c>
      <c r="E12">
        <v>20</v>
      </c>
      <c r="F12">
        <v>12</v>
      </c>
      <c r="G12">
        <v>20</v>
      </c>
      <c r="I12">
        <v>20</v>
      </c>
      <c r="L12">
        <v>18</v>
      </c>
    </row>
    <row r="13" spans="2:18" x14ac:dyDescent="0.25">
      <c r="B13">
        <v>12</v>
      </c>
      <c r="C13">
        <v>11</v>
      </c>
      <c r="E13">
        <v>22</v>
      </c>
      <c r="G13">
        <v>21</v>
      </c>
      <c r="I13">
        <v>21</v>
      </c>
      <c r="L13">
        <v>24</v>
      </c>
    </row>
    <row r="14" spans="2:18" x14ac:dyDescent="0.25">
      <c r="B14">
        <v>13</v>
      </c>
      <c r="C14">
        <v>12</v>
      </c>
      <c r="E14">
        <v>24</v>
      </c>
      <c r="G14">
        <v>22</v>
      </c>
      <c r="I14">
        <v>22</v>
      </c>
    </row>
    <row r="15" spans="2:18" x14ac:dyDescent="0.25">
      <c r="B15">
        <v>14</v>
      </c>
      <c r="E15">
        <v>26</v>
      </c>
      <c r="G15">
        <v>23</v>
      </c>
      <c r="I15">
        <v>23</v>
      </c>
      <c r="L15" t="s">
        <v>30</v>
      </c>
    </row>
    <row r="16" spans="2:18" x14ac:dyDescent="0.25">
      <c r="B16">
        <v>15</v>
      </c>
      <c r="E16">
        <v>28</v>
      </c>
      <c r="G16">
        <v>24</v>
      </c>
      <c r="I16">
        <v>24</v>
      </c>
      <c r="L16">
        <v>18</v>
      </c>
    </row>
    <row r="17" spans="2:12" x14ac:dyDescent="0.25">
      <c r="B17">
        <v>16</v>
      </c>
      <c r="E17">
        <v>30</v>
      </c>
      <c r="G17">
        <v>25</v>
      </c>
      <c r="I17">
        <v>25</v>
      </c>
      <c r="L17">
        <v>22</v>
      </c>
    </row>
    <row r="18" spans="2:12" x14ac:dyDescent="0.25">
      <c r="B18">
        <v>17</v>
      </c>
      <c r="E18">
        <v>32</v>
      </c>
      <c r="G18">
        <v>26</v>
      </c>
      <c r="I18">
        <v>26</v>
      </c>
    </row>
    <row r="19" spans="2:12" x14ac:dyDescent="0.25">
      <c r="B19">
        <v>18</v>
      </c>
      <c r="E19">
        <v>34</v>
      </c>
      <c r="G19">
        <v>27</v>
      </c>
      <c r="I19">
        <v>27</v>
      </c>
      <c r="L19" t="s">
        <v>31</v>
      </c>
    </row>
    <row r="20" spans="2:12" x14ac:dyDescent="0.25">
      <c r="B20">
        <v>19</v>
      </c>
      <c r="E20">
        <v>36</v>
      </c>
      <c r="G20">
        <v>28</v>
      </c>
      <c r="I20">
        <v>28</v>
      </c>
      <c r="L20">
        <v>4</v>
      </c>
    </row>
    <row r="21" spans="2:12" x14ac:dyDescent="0.25">
      <c r="B21">
        <v>20</v>
      </c>
      <c r="E21">
        <v>38</v>
      </c>
      <c r="G21">
        <v>29</v>
      </c>
      <c r="I21">
        <v>29</v>
      </c>
      <c r="L21">
        <v>5</v>
      </c>
    </row>
    <row r="22" spans="2:12" x14ac:dyDescent="0.25">
      <c r="B22">
        <v>21</v>
      </c>
      <c r="E22">
        <v>40</v>
      </c>
      <c r="G22">
        <v>30</v>
      </c>
      <c r="I22">
        <v>30</v>
      </c>
      <c r="L22">
        <v>6</v>
      </c>
    </row>
    <row r="23" spans="2:12" x14ac:dyDescent="0.25">
      <c r="B23">
        <v>22</v>
      </c>
      <c r="I23">
        <v>31</v>
      </c>
      <c r="L23">
        <v>7</v>
      </c>
    </row>
    <row r="24" spans="2:12" x14ac:dyDescent="0.25">
      <c r="B24">
        <v>23</v>
      </c>
      <c r="I24">
        <v>32</v>
      </c>
      <c r="L24">
        <v>8</v>
      </c>
    </row>
    <row r="25" spans="2:12" x14ac:dyDescent="0.25">
      <c r="B25">
        <v>24</v>
      </c>
      <c r="I25">
        <v>33</v>
      </c>
      <c r="L25">
        <v>9</v>
      </c>
    </row>
    <row r="26" spans="2:12" x14ac:dyDescent="0.25">
      <c r="I26">
        <v>34</v>
      </c>
      <c r="L26">
        <v>10</v>
      </c>
    </row>
    <row r="27" spans="2:12" x14ac:dyDescent="0.25">
      <c r="I27">
        <v>35</v>
      </c>
      <c r="L27">
        <v>11</v>
      </c>
    </row>
  </sheetData>
  <mergeCells count="5">
    <mergeCell ref="B2:C2"/>
    <mergeCell ref="E2:F2"/>
    <mergeCell ref="G2:H2"/>
    <mergeCell ref="I2:J2"/>
    <mergeCell ref="O1:R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U34"/>
  <sheetViews>
    <sheetView workbookViewId="0">
      <selection activeCell="R15" sqref="R15"/>
    </sheetView>
  </sheetViews>
  <sheetFormatPr defaultRowHeight="15" x14ac:dyDescent="0.25"/>
  <sheetData>
    <row r="2" spans="1:21" x14ac:dyDescent="0.25">
      <c r="B2" s="52" t="s">
        <v>28</v>
      </c>
      <c r="C2" s="52"/>
      <c r="D2" s="52"/>
      <c r="E2" s="52"/>
      <c r="F2" s="52"/>
      <c r="G2" s="52"/>
      <c r="H2" s="52"/>
      <c r="I2" s="52"/>
      <c r="J2" s="52"/>
      <c r="K2" s="52"/>
    </row>
    <row r="3" spans="1:21" x14ac:dyDescent="0.25">
      <c r="A3" s="31" t="s">
        <v>4</v>
      </c>
      <c r="B3" s="30">
        <v>0</v>
      </c>
      <c r="C3" s="30">
        <v>0.01</v>
      </c>
      <c r="D3" s="30">
        <v>0.48</v>
      </c>
      <c r="E3" s="30">
        <v>1.77</v>
      </c>
      <c r="F3" s="30">
        <v>5.36</v>
      </c>
      <c r="G3" s="30">
        <v>9</v>
      </c>
      <c r="H3" s="30">
        <v>12.64</v>
      </c>
      <c r="I3" s="30">
        <v>16.23</v>
      </c>
      <c r="J3" s="30">
        <v>17.52</v>
      </c>
      <c r="K3" s="30">
        <v>17.989999999999998</v>
      </c>
      <c r="L3" s="30">
        <v>18</v>
      </c>
    </row>
    <row r="4" spans="1:21" x14ac:dyDescent="0.25">
      <c r="A4">
        <v>4</v>
      </c>
      <c r="B4" s="30">
        <v>0</v>
      </c>
      <c r="C4" s="30">
        <v>0.33</v>
      </c>
      <c r="D4" s="30">
        <v>1.72</v>
      </c>
      <c r="E4" s="30">
        <v>2.82</v>
      </c>
      <c r="F4" s="30">
        <v>3.73</v>
      </c>
      <c r="G4" s="30">
        <v>4</v>
      </c>
      <c r="H4" s="30">
        <v>3.73</v>
      </c>
      <c r="I4" s="30">
        <v>2.82</v>
      </c>
      <c r="J4" s="30">
        <v>1.72</v>
      </c>
      <c r="K4" s="30">
        <v>0.33</v>
      </c>
      <c r="L4" s="30">
        <v>0</v>
      </c>
    </row>
    <row r="5" spans="1:21" x14ac:dyDescent="0.25">
      <c r="A5">
        <v>5</v>
      </c>
      <c r="B5" s="30">
        <v>0</v>
      </c>
      <c r="C5" s="30">
        <v>1.33</v>
      </c>
      <c r="D5" s="30">
        <v>2.72</v>
      </c>
      <c r="E5" s="30">
        <v>3.82</v>
      </c>
      <c r="F5" s="30">
        <v>4.7300000000000004</v>
      </c>
      <c r="G5" s="30">
        <v>5</v>
      </c>
      <c r="H5" s="30">
        <v>4.7300000000000004</v>
      </c>
      <c r="I5" s="30">
        <v>3.82</v>
      </c>
      <c r="J5" s="30">
        <v>2.72</v>
      </c>
      <c r="K5" s="30">
        <v>1.33</v>
      </c>
      <c r="L5" s="30">
        <v>0</v>
      </c>
    </row>
    <row r="6" spans="1:21" x14ac:dyDescent="0.25">
      <c r="A6">
        <v>6</v>
      </c>
      <c r="B6" s="30">
        <v>0</v>
      </c>
      <c r="C6" s="30">
        <v>2.33</v>
      </c>
      <c r="D6" s="30">
        <v>3.72</v>
      </c>
      <c r="E6" s="30">
        <v>4.82</v>
      </c>
      <c r="F6" s="30">
        <v>5.73</v>
      </c>
      <c r="G6" s="30">
        <v>6</v>
      </c>
      <c r="H6" s="30">
        <v>5.73</v>
      </c>
      <c r="I6" s="30">
        <v>4.82</v>
      </c>
      <c r="J6" s="30">
        <v>3.72</v>
      </c>
      <c r="K6" s="30">
        <v>2.33</v>
      </c>
      <c r="L6" s="30">
        <v>0</v>
      </c>
    </row>
    <row r="7" spans="1:21" x14ac:dyDescent="0.25">
      <c r="A7">
        <v>7</v>
      </c>
      <c r="B7" s="30">
        <v>0</v>
      </c>
      <c r="C7" s="30">
        <v>3.33</v>
      </c>
      <c r="D7" s="30">
        <v>4.72</v>
      </c>
      <c r="E7" s="30">
        <v>5.82</v>
      </c>
      <c r="F7" s="30">
        <v>6.73</v>
      </c>
      <c r="G7" s="30">
        <v>7</v>
      </c>
      <c r="H7" s="30">
        <v>6.73</v>
      </c>
      <c r="I7" s="30">
        <v>5.82</v>
      </c>
      <c r="J7" s="30">
        <v>4.72</v>
      </c>
      <c r="K7" s="30">
        <v>3.33</v>
      </c>
      <c r="L7" s="30">
        <v>0</v>
      </c>
      <c r="Q7" t="s">
        <v>36</v>
      </c>
      <c r="T7" t="s">
        <v>35</v>
      </c>
    </row>
    <row r="8" spans="1:21" x14ac:dyDescent="0.25">
      <c r="A8">
        <v>8</v>
      </c>
      <c r="B8" s="30">
        <v>0</v>
      </c>
      <c r="C8" s="30">
        <v>4.33</v>
      </c>
      <c r="D8" s="30">
        <v>5.72</v>
      </c>
      <c r="E8" s="30">
        <v>6.82</v>
      </c>
      <c r="F8" s="30">
        <v>7.73</v>
      </c>
      <c r="G8" s="30">
        <v>8</v>
      </c>
      <c r="H8" s="30">
        <v>7.73</v>
      </c>
      <c r="I8" s="30">
        <v>6.82</v>
      </c>
      <c r="J8" s="30">
        <v>5.72</v>
      </c>
      <c r="K8" s="30">
        <v>4.33</v>
      </c>
      <c r="L8" s="30">
        <v>0</v>
      </c>
      <c r="Q8">
        <v>4</v>
      </c>
      <c r="R8">
        <v>2</v>
      </c>
      <c r="T8">
        <v>5</v>
      </c>
      <c r="U8">
        <v>2</v>
      </c>
    </row>
    <row r="9" spans="1:21" x14ac:dyDescent="0.25">
      <c r="A9">
        <v>9</v>
      </c>
      <c r="B9" s="30">
        <v>0</v>
      </c>
      <c r="C9" s="30">
        <v>5.33</v>
      </c>
      <c r="D9" s="30">
        <v>6.72</v>
      </c>
      <c r="E9" s="30">
        <v>7.82</v>
      </c>
      <c r="F9" s="30">
        <v>8.73</v>
      </c>
      <c r="G9" s="30">
        <v>9</v>
      </c>
      <c r="H9" s="30">
        <v>8.73</v>
      </c>
      <c r="I9" s="30">
        <v>7.82</v>
      </c>
      <c r="J9" s="30">
        <v>6.72</v>
      </c>
      <c r="K9" s="30">
        <v>5.33</v>
      </c>
      <c r="L9" s="30">
        <v>0</v>
      </c>
      <c r="Q9">
        <v>5</v>
      </c>
      <c r="R9">
        <v>3</v>
      </c>
      <c r="T9">
        <v>6</v>
      </c>
      <c r="U9">
        <v>3</v>
      </c>
    </row>
    <row r="10" spans="1:21" x14ac:dyDescent="0.25">
      <c r="A10">
        <v>10</v>
      </c>
      <c r="B10" s="30">
        <v>0</v>
      </c>
      <c r="C10" s="30">
        <v>6.33</v>
      </c>
      <c r="D10" s="30">
        <v>7.72</v>
      </c>
      <c r="E10" s="30">
        <v>8.82</v>
      </c>
      <c r="F10" s="30">
        <v>9.73</v>
      </c>
      <c r="G10" s="30">
        <v>10</v>
      </c>
      <c r="H10" s="30">
        <v>9.73</v>
      </c>
      <c r="I10" s="30">
        <v>8.82</v>
      </c>
      <c r="J10" s="30">
        <v>7.72</v>
      </c>
      <c r="K10" s="30">
        <v>6.33</v>
      </c>
      <c r="L10" s="30">
        <v>0</v>
      </c>
      <c r="Q10">
        <v>6</v>
      </c>
      <c r="R10">
        <v>4</v>
      </c>
      <c r="T10">
        <v>7</v>
      </c>
      <c r="U10">
        <v>4</v>
      </c>
    </row>
    <row r="11" spans="1:21" x14ac:dyDescent="0.25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Q11">
        <v>7</v>
      </c>
      <c r="R11">
        <v>5</v>
      </c>
      <c r="T11">
        <v>8</v>
      </c>
      <c r="U11">
        <v>5</v>
      </c>
    </row>
    <row r="12" spans="1:21" x14ac:dyDescent="0.25">
      <c r="B12" s="52" t="s">
        <v>32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Q12">
        <v>8</v>
      </c>
      <c r="R12">
        <v>6</v>
      </c>
      <c r="T12">
        <v>9</v>
      </c>
      <c r="U12">
        <v>6</v>
      </c>
    </row>
    <row r="13" spans="1:21" x14ac:dyDescent="0.25">
      <c r="A13" s="31" t="s">
        <v>4</v>
      </c>
      <c r="B13" s="30">
        <v>0</v>
      </c>
      <c r="C13" s="30">
        <v>0.01</v>
      </c>
      <c r="D13" s="30">
        <v>0.48</v>
      </c>
      <c r="E13" s="30">
        <v>1.77</v>
      </c>
      <c r="F13" s="30">
        <v>6.3</v>
      </c>
      <c r="G13" s="30">
        <v>11</v>
      </c>
      <c r="H13" s="30">
        <v>15.7</v>
      </c>
      <c r="I13" s="30">
        <v>20.23</v>
      </c>
      <c r="J13" s="30">
        <v>21.52</v>
      </c>
      <c r="K13" s="30">
        <v>21.99</v>
      </c>
      <c r="L13" s="30">
        <v>22</v>
      </c>
      <c r="Q13">
        <v>9</v>
      </c>
      <c r="R13">
        <v>7</v>
      </c>
      <c r="T13">
        <v>10</v>
      </c>
      <c r="U13">
        <v>7</v>
      </c>
    </row>
    <row r="14" spans="1:21" x14ac:dyDescent="0.25">
      <c r="A14">
        <v>5</v>
      </c>
      <c r="B14" s="30">
        <v>0</v>
      </c>
      <c r="C14" s="30">
        <v>0.57999999999999996</v>
      </c>
      <c r="D14" s="30">
        <v>2.13</v>
      </c>
      <c r="E14" s="30">
        <v>3.24</v>
      </c>
      <c r="F14" s="30">
        <v>4.55</v>
      </c>
      <c r="G14" s="30">
        <v>5</v>
      </c>
      <c r="H14" s="30">
        <v>4.55</v>
      </c>
      <c r="I14" s="30">
        <v>3.24</v>
      </c>
      <c r="J14" s="30">
        <v>2.13</v>
      </c>
      <c r="K14" s="30">
        <v>0.57999999999999996</v>
      </c>
      <c r="L14" s="30">
        <v>0</v>
      </c>
      <c r="Q14">
        <v>10</v>
      </c>
      <c r="R14">
        <v>8</v>
      </c>
      <c r="T14">
        <v>11</v>
      </c>
      <c r="U14">
        <v>8</v>
      </c>
    </row>
    <row r="15" spans="1:21" x14ac:dyDescent="0.25">
      <c r="A15">
        <v>6</v>
      </c>
      <c r="B15" s="30">
        <v>0</v>
      </c>
      <c r="C15" s="30">
        <v>1.58</v>
      </c>
      <c r="D15" s="30">
        <v>3.13</v>
      </c>
      <c r="E15" s="30">
        <v>4.24</v>
      </c>
      <c r="F15" s="30">
        <v>5.55</v>
      </c>
      <c r="G15" s="30">
        <v>6</v>
      </c>
      <c r="H15" s="30">
        <v>5.55</v>
      </c>
      <c r="I15" s="30">
        <v>4.24</v>
      </c>
      <c r="J15" s="30">
        <v>3.13</v>
      </c>
      <c r="K15" s="30">
        <v>1.58</v>
      </c>
      <c r="L15" s="30">
        <v>0</v>
      </c>
      <c r="Q15">
        <v>11</v>
      </c>
      <c r="R15">
        <v>0</v>
      </c>
    </row>
    <row r="16" spans="1:21" x14ac:dyDescent="0.25">
      <c r="A16">
        <v>7</v>
      </c>
      <c r="B16" s="30">
        <v>0</v>
      </c>
      <c r="C16" s="30">
        <v>2.58</v>
      </c>
      <c r="D16" s="30">
        <v>4.13</v>
      </c>
      <c r="E16" s="30">
        <v>5.24</v>
      </c>
      <c r="F16" s="30">
        <v>6.55</v>
      </c>
      <c r="G16" s="30">
        <v>7</v>
      </c>
      <c r="H16" s="30">
        <v>6.55</v>
      </c>
      <c r="I16" s="30">
        <v>5.24</v>
      </c>
      <c r="J16" s="30">
        <v>4.13</v>
      </c>
      <c r="K16" s="30">
        <v>2.58</v>
      </c>
      <c r="L16" s="30">
        <v>0</v>
      </c>
    </row>
    <row r="17" spans="1:19" x14ac:dyDescent="0.25">
      <c r="A17">
        <v>8</v>
      </c>
      <c r="B17" s="30">
        <v>0</v>
      </c>
      <c r="C17" s="30">
        <v>3.58</v>
      </c>
      <c r="D17" s="30">
        <v>5.13</v>
      </c>
      <c r="E17" s="30">
        <v>6.24</v>
      </c>
      <c r="F17" s="30">
        <v>7.55</v>
      </c>
      <c r="G17" s="30">
        <v>8</v>
      </c>
      <c r="H17" s="30">
        <v>7.55</v>
      </c>
      <c r="I17" s="30">
        <v>6.24</v>
      </c>
      <c r="J17" s="30">
        <v>5.13</v>
      </c>
      <c r="K17" s="30">
        <v>3.58</v>
      </c>
      <c r="L17" s="30">
        <v>0</v>
      </c>
    </row>
    <row r="18" spans="1:19" x14ac:dyDescent="0.25">
      <c r="A18">
        <v>9</v>
      </c>
      <c r="B18" s="30">
        <v>0</v>
      </c>
      <c r="C18" s="30">
        <v>4.58</v>
      </c>
      <c r="D18" s="30">
        <v>6.13</v>
      </c>
      <c r="E18" s="30">
        <v>7.24</v>
      </c>
      <c r="F18" s="30">
        <v>8.5500000000000007</v>
      </c>
      <c r="G18" s="30">
        <v>9</v>
      </c>
      <c r="H18" s="30">
        <v>8.5500000000000007</v>
      </c>
      <c r="I18" s="30">
        <v>7.24</v>
      </c>
      <c r="J18" s="30">
        <v>6.13</v>
      </c>
      <c r="K18" s="30">
        <v>4.58</v>
      </c>
      <c r="L18" s="30">
        <v>0</v>
      </c>
    </row>
    <row r="19" spans="1:19" x14ac:dyDescent="0.25">
      <c r="A19">
        <v>10</v>
      </c>
      <c r="B19" s="30">
        <v>0</v>
      </c>
      <c r="C19" s="30">
        <v>5.58</v>
      </c>
      <c r="D19" s="30">
        <v>7.13</v>
      </c>
      <c r="E19" s="30">
        <v>8.24</v>
      </c>
      <c r="F19" s="30">
        <v>9.5500000000000007</v>
      </c>
      <c r="G19" s="30">
        <v>10</v>
      </c>
      <c r="H19" s="30">
        <v>9.5500000000000007</v>
      </c>
      <c r="I19" s="30">
        <v>8.24</v>
      </c>
      <c r="J19" s="30">
        <v>7.13</v>
      </c>
      <c r="K19" s="30">
        <v>5.58</v>
      </c>
      <c r="L19" s="30">
        <v>0</v>
      </c>
    </row>
    <row r="20" spans="1:19" x14ac:dyDescent="0.25">
      <c r="A20">
        <v>11</v>
      </c>
      <c r="B20" s="30">
        <v>0</v>
      </c>
      <c r="C20" s="30">
        <v>6.58</v>
      </c>
      <c r="D20" s="30">
        <v>8.1300000000000008</v>
      </c>
      <c r="E20" s="30">
        <v>9.24</v>
      </c>
      <c r="F20" s="30">
        <v>10.55</v>
      </c>
      <c r="G20" s="30">
        <v>11</v>
      </c>
      <c r="H20" s="30">
        <v>10.55</v>
      </c>
      <c r="I20" s="30">
        <v>9.24</v>
      </c>
      <c r="J20" s="30">
        <v>8.1300000000000008</v>
      </c>
      <c r="K20" s="30">
        <v>6.58</v>
      </c>
      <c r="L20" s="30">
        <v>0</v>
      </c>
    </row>
    <row r="22" spans="1:19" x14ac:dyDescent="0.25">
      <c r="B22" s="52" t="s">
        <v>28</v>
      </c>
      <c r="C22" s="52"/>
      <c r="D22" s="52"/>
      <c r="E22" s="52"/>
      <c r="F22" s="52"/>
      <c r="G22" s="52"/>
      <c r="H22" s="52"/>
      <c r="I22" s="52"/>
      <c r="L22" s="52" t="s">
        <v>32</v>
      </c>
      <c r="M22" s="52"/>
      <c r="N22" s="52"/>
      <c r="O22" s="52"/>
      <c r="P22" s="52"/>
      <c r="Q22" s="52"/>
      <c r="R22" s="52"/>
      <c r="S22" s="52"/>
    </row>
    <row r="23" spans="1:19" x14ac:dyDescent="0.25">
      <c r="B23" s="25" t="s">
        <v>4</v>
      </c>
      <c r="C23" s="25">
        <v>4</v>
      </c>
      <c r="D23" s="25">
        <v>5</v>
      </c>
      <c r="E23" s="25">
        <v>6</v>
      </c>
      <c r="F23" s="25">
        <v>7</v>
      </c>
      <c r="G23" s="25">
        <v>8</v>
      </c>
      <c r="H23" s="25">
        <v>9</v>
      </c>
      <c r="I23" s="25">
        <v>10</v>
      </c>
      <c r="L23" s="25" t="s">
        <v>4</v>
      </c>
      <c r="M23" s="25">
        <v>5</v>
      </c>
      <c r="N23" s="25">
        <v>6</v>
      </c>
      <c r="O23" s="25">
        <v>7</v>
      </c>
      <c r="P23" s="25">
        <v>8</v>
      </c>
      <c r="Q23" s="25">
        <v>9</v>
      </c>
      <c r="R23" s="25">
        <v>10</v>
      </c>
      <c r="S23" s="25">
        <v>11</v>
      </c>
    </row>
    <row r="24" spans="1:19" x14ac:dyDescent="0.25">
      <c r="B24" s="29">
        <f>B3</f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</row>
    <row r="25" spans="1:19" x14ac:dyDescent="0.25">
      <c r="B25" s="29">
        <f>C3</f>
        <v>0.01</v>
      </c>
      <c r="C25" s="29">
        <v>0.33</v>
      </c>
      <c r="D25" s="29">
        <v>1.33</v>
      </c>
      <c r="E25" s="29">
        <v>2.33</v>
      </c>
      <c r="F25" s="29">
        <v>3.33</v>
      </c>
      <c r="G25" s="29">
        <v>4.33</v>
      </c>
      <c r="H25" s="29">
        <v>5.33</v>
      </c>
      <c r="I25" s="29">
        <v>6.33</v>
      </c>
      <c r="L25" s="29">
        <v>0.01</v>
      </c>
      <c r="M25" s="29">
        <v>0.57999999999999996</v>
      </c>
      <c r="N25" s="29">
        <v>1.58</v>
      </c>
      <c r="O25" s="29">
        <v>2.58</v>
      </c>
      <c r="P25" s="29">
        <v>3.58</v>
      </c>
      <c r="Q25" s="29">
        <v>4.58</v>
      </c>
      <c r="R25" s="29">
        <v>5.58</v>
      </c>
      <c r="S25" s="29">
        <v>6.58</v>
      </c>
    </row>
    <row r="26" spans="1:19" x14ac:dyDescent="0.25">
      <c r="B26" s="29">
        <f>D3</f>
        <v>0.48</v>
      </c>
      <c r="C26" s="29">
        <v>1.72</v>
      </c>
      <c r="D26" s="29">
        <v>2.72</v>
      </c>
      <c r="E26" s="29">
        <v>3.72</v>
      </c>
      <c r="F26" s="29">
        <v>4.72</v>
      </c>
      <c r="G26" s="29">
        <v>5.72</v>
      </c>
      <c r="H26" s="29">
        <v>6.72</v>
      </c>
      <c r="I26" s="29">
        <v>7.72</v>
      </c>
      <c r="L26" s="29">
        <v>0.48</v>
      </c>
      <c r="M26" s="29">
        <v>2.13</v>
      </c>
      <c r="N26" s="29">
        <v>3.13</v>
      </c>
      <c r="O26" s="29">
        <v>4.13</v>
      </c>
      <c r="P26" s="29">
        <v>5.13</v>
      </c>
      <c r="Q26" s="29">
        <v>6.13</v>
      </c>
      <c r="R26" s="29">
        <v>7.13</v>
      </c>
      <c r="S26" s="29">
        <v>8.1300000000000008</v>
      </c>
    </row>
    <row r="27" spans="1:19" x14ac:dyDescent="0.25">
      <c r="B27" s="29">
        <v>1.77</v>
      </c>
      <c r="C27" s="29">
        <v>2.82</v>
      </c>
      <c r="D27" s="29">
        <v>3.82</v>
      </c>
      <c r="E27" s="29">
        <v>4.82</v>
      </c>
      <c r="F27" s="29">
        <v>5.82</v>
      </c>
      <c r="G27" s="29">
        <v>6.82</v>
      </c>
      <c r="H27" s="29">
        <v>7.82</v>
      </c>
      <c r="I27" s="29">
        <v>8.82</v>
      </c>
      <c r="L27" s="29">
        <v>1.77</v>
      </c>
      <c r="M27" s="29">
        <v>3.24</v>
      </c>
      <c r="N27" s="29">
        <v>4.24</v>
      </c>
      <c r="O27" s="29">
        <v>5.24</v>
      </c>
      <c r="P27" s="29">
        <v>6.24</v>
      </c>
      <c r="Q27" s="29">
        <v>7.24</v>
      </c>
      <c r="R27" s="29">
        <v>8.24</v>
      </c>
      <c r="S27" s="29">
        <v>9.24</v>
      </c>
    </row>
    <row r="28" spans="1:19" x14ac:dyDescent="0.25">
      <c r="B28" s="29">
        <v>5.36</v>
      </c>
      <c r="C28" s="29">
        <v>3.73</v>
      </c>
      <c r="D28" s="29">
        <v>4.7300000000000004</v>
      </c>
      <c r="E28" s="29">
        <v>5.73</v>
      </c>
      <c r="F28" s="29">
        <v>6.73</v>
      </c>
      <c r="G28" s="29">
        <v>7.73</v>
      </c>
      <c r="H28" s="29">
        <v>8.73</v>
      </c>
      <c r="I28" s="29">
        <v>9.73</v>
      </c>
      <c r="L28" s="29">
        <v>6.3</v>
      </c>
      <c r="M28" s="29">
        <v>4.55</v>
      </c>
      <c r="N28" s="29">
        <v>5.55</v>
      </c>
      <c r="O28" s="29">
        <v>6.55</v>
      </c>
      <c r="P28" s="29">
        <v>7.55</v>
      </c>
      <c r="Q28" s="29">
        <v>8.5500000000000007</v>
      </c>
      <c r="R28" s="29">
        <v>9.5500000000000007</v>
      </c>
      <c r="S28" s="29">
        <v>10.55</v>
      </c>
    </row>
    <row r="29" spans="1:19" x14ac:dyDescent="0.25">
      <c r="B29" s="29">
        <v>9</v>
      </c>
      <c r="C29" s="29">
        <v>4</v>
      </c>
      <c r="D29" s="29">
        <v>5</v>
      </c>
      <c r="E29" s="29">
        <v>6</v>
      </c>
      <c r="F29" s="29">
        <v>7</v>
      </c>
      <c r="G29" s="29">
        <v>8</v>
      </c>
      <c r="H29" s="29">
        <v>9</v>
      </c>
      <c r="I29" s="29">
        <v>10</v>
      </c>
      <c r="L29" s="29">
        <v>11</v>
      </c>
      <c r="M29" s="29">
        <v>5</v>
      </c>
      <c r="N29" s="29">
        <v>6</v>
      </c>
      <c r="O29" s="29">
        <v>7</v>
      </c>
      <c r="P29" s="29">
        <v>8</v>
      </c>
      <c r="Q29" s="29">
        <v>9</v>
      </c>
      <c r="R29" s="29">
        <v>10</v>
      </c>
      <c r="S29" s="29">
        <v>11</v>
      </c>
    </row>
    <row r="30" spans="1:19" x14ac:dyDescent="0.25">
      <c r="B30" s="29">
        <v>12.64</v>
      </c>
      <c r="C30" s="29">
        <v>3.73</v>
      </c>
      <c r="D30" s="29">
        <v>4.7300000000000004</v>
      </c>
      <c r="E30" s="29">
        <v>5.73</v>
      </c>
      <c r="F30" s="29">
        <v>6.73</v>
      </c>
      <c r="G30" s="29">
        <v>7.73</v>
      </c>
      <c r="H30" s="29">
        <v>8.73</v>
      </c>
      <c r="I30" s="29">
        <v>9.73</v>
      </c>
      <c r="L30" s="29">
        <v>15.7</v>
      </c>
      <c r="M30" s="29">
        <v>4.55</v>
      </c>
      <c r="N30" s="29">
        <v>5.55</v>
      </c>
      <c r="O30" s="29">
        <v>6.55</v>
      </c>
      <c r="P30" s="29">
        <v>7.55</v>
      </c>
      <c r="Q30" s="29">
        <v>8.5500000000000007</v>
      </c>
      <c r="R30" s="29">
        <v>9.5500000000000007</v>
      </c>
      <c r="S30" s="29">
        <v>10.55</v>
      </c>
    </row>
    <row r="31" spans="1:19" x14ac:dyDescent="0.25">
      <c r="B31" s="29">
        <v>16.23</v>
      </c>
      <c r="C31" s="29">
        <v>2.82</v>
      </c>
      <c r="D31" s="29">
        <v>3.82</v>
      </c>
      <c r="E31" s="29">
        <v>4.82</v>
      </c>
      <c r="F31" s="29">
        <v>5.82</v>
      </c>
      <c r="G31" s="29">
        <v>6.82</v>
      </c>
      <c r="H31" s="29">
        <v>7.82</v>
      </c>
      <c r="I31" s="29">
        <v>8.82</v>
      </c>
      <c r="L31" s="29">
        <v>20.23</v>
      </c>
      <c r="M31" s="29">
        <v>3.24</v>
      </c>
      <c r="N31" s="29">
        <v>4.24</v>
      </c>
      <c r="O31" s="29">
        <v>5.24</v>
      </c>
      <c r="P31" s="29">
        <v>6.24</v>
      </c>
      <c r="Q31" s="29">
        <v>7.24</v>
      </c>
      <c r="R31" s="29">
        <v>8.24</v>
      </c>
      <c r="S31" s="29">
        <v>9.24</v>
      </c>
    </row>
    <row r="32" spans="1:19" x14ac:dyDescent="0.25">
      <c r="B32" s="29">
        <v>17.52</v>
      </c>
      <c r="C32" s="29">
        <v>1.72</v>
      </c>
      <c r="D32" s="29">
        <v>2.72</v>
      </c>
      <c r="E32" s="29">
        <v>3.72</v>
      </c>
      <c r="F32" s="29">
        <v>4.72</v>
      </c>
      <c r="G32" s="29">
        <v>5.72</v>
      </c>
      <c r="H32" s="29">
        <v>6.72</v>
      </c>
      <c r="I32" s="29">
        <v>7.72</v>
      </c>
      <c r="L32" s="29">
        <v>21.52</v>
      </c>
      <c r="M32" s="29">
        <v>2.13</v>
      </c>
      <c r="N32" s="29">
        <v>3.13</v>
      </c>
      <c r="O32" s="29">
        <v>4.13</v>
      </c>
      <c r="P32" s="29">
        <v>5.13</v>
      </c>
      <c r="Q32" s="29">
        <v>6.13</v>
      </c>
      <c r="R32" s="29">
        <v>7.13</v>
      </c>
      <c r="S32" s="29">
        <v>8.1300000000000008</v>
      </c>
    </row>
    <row r="33" spans="2:19" x14ac:dyDescent="0.25">
      <c r="B33" s="29">
        <v>17.989999999999998</v>
      </c>
      <c r="C33" s="29">
        <v>0.33</v>
      </c>
      <c r="D33" s="29">
        <v>1.33</v>
      </c>
      <c r="E33" s="29">
        <v>2.33</v>
      </c>
      <c r="F33" s="29">
        <v>3.33</v>
      </c>
      <c r="G33" s="29">
        <v>4.33</v>
      </c>
      <c r="H33" s="29">
        <v>5.33</v>
      </c>
      <c r="I33" s="29">
        <v>6.33</v>
      </c>
      <c r="L33" s="29">
        <v>21.99</v>
      </c>
      <c r="M33" s="29">
        <v>0.57999999999999996</v>
      </c>
      <c r="N33" s="29">
        <v>1.58</v>
      </c>
      <c r="O33" s="29">
        <v>2.58</v>
      </c>
      <c r="P33" s="29">
        <v>3.58</v>
      </c>
      <c r="Q33" s="29">
        <v>4.58</v>
      </c>
      <c r="R33" s="29">
        <v>5.58</v>
      </c>
      <c r="S33" s="29">
        <v>6.58</v>
      </c>
    </row>
    <row r="34" spans="2:19" x14ac:dyDescent="0.25">
      <c r="B34" s="29">
        <v>18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L34" s="29">
        <v>22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</row>
  </sheetData>
  <mergeCells count="4">
    <mergeCell ref="B2:K2"/>
    <mergeCell ref="B12:L12"/>
    <mergeCell ref="B22:I22"/>
    <mergeCell ref="L22:S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RCB</vt:lpstr>
      <vt:lpstr>Three-Sided Flat Top</vt:lpstr>
      <vt:lpstr>18' &amp; 22' Three-Sided Arch Top </vt:lpstr>
      <vt:lpstr>Dropdown Values</vt:lpstr>
      <vt:lpstr>AT Coordinates</vt:lpstr>
    </vt:vector>
  </TitlesOfParts>
  <Company>State of Indiana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Boehm, James P</dc:creator>
  <cp:lastModifiedBy>Boehm, James P</cp:lastModifiedBy>
  <dcterms:created xsi:type="dcterms:W3CDTF">2017-05-17T13:33:21Z</dcterms:created>
  <dcterms:modified xsi:type="dcterms:W3CDTF">2021-06-04T12:59:18Z</dcterms:modified>
</cp:coreProperties>
</file>